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03_Produkte\03_GesR\"/>
    </mc:Choice>
  </mc:AlternateContent>
  <xr:revisionPtr revIDLastSave="0" documentId="13_ncr:1_{5AAE68DD-F6F5-4CFD-8798-89E35BB58776}" xr6:coauthVersionLast="47" xr6:coauthVersionMax="47" xr10:uidLastSave="{00000000-0000-0000-0000-000000000000}"/>
  <workbookProtection workbookAlgorithmName="SHA-512" workbookHashValue="w5Orri45O/lbYF3wh9cSrhVFrtHRq4Zz1NB0TbNJo6wSqljxIW5FTnLzrluTGrufNkfCAjIcRJunRoJmtXte4w==" workbookSaltValue="utAUXBBLhwU1gx9ZDJbtdg==" workbookSpinCount="100000" lockStructure="1"/>
  <bookViews>
    <workbookView xWindow="-120" yWindow="-120" windowWidth="29040" windowHeight="15840" xr2:uid="{00000000-000D-0000-FFFF-FFFF00000000}"/>
  </bookViews>
  <sheets>
    <sheet name="Hinweise + Stammdaten" sheetId="10" r:id="rId1"/>
    <sheet name="1. Invest + %" sheetId="7" r:id="rId2"/>
    <sheet name="2. Invest + Wert" sheetId="8" r:id="rId3"/>
    <sheet name="3. Wert + %" sheetId="9" r:id="rId4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40087.9967824073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Z_98CB097E_6A83_47C4_A2AD_423E31A73B74_.wvu.Rows" localSheetId="1" hidden="1">'1. Invest + %'!#REF!</definedName>
    <definedName name="Z_98CB097E_6A83_47C4_A2AD_423E31A73B74_.wvu.Rows" localSheetId="2" hidden="1">'2. Invest + Wert'!#REF!</definedName>
    <definedName name="Z_98CB097E_6A83_47C4_A2AD_423E31A73B74_.wvu.Rows" localSheetId="3" hidden="1">'3. Wert + %'!$43:$45</definedName>
  </definedNames>
  <calcPr calcId="191029"/>
  <customWorkbookViews>
    <customWorkbookView name="Weitergabe" guid="{98CB097E-6A83-47C4-A2AD-423E31A73B74}" maximized="1" xWindow="-8" yWindow="-8" windowWidth="1936" windowHeight="1056" activeSheetId="10" showFormulaBar="0"/>
    <customWorkbookView name="test" guid="{3A43066F-9B7E-4637-AA83-7333F2F68974}" includeHiddenRowCol="0" maximized="1" xWindow="-8" yWindow="-8" windowWidth="1936" windowHeight="1056" activeSheetId="10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B1" i="7"/>
  <c r="F40" i="7"/>
  <c r="D5" i="7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37" i="7"/>
  <c r="B38" i="7"/>
  <c r="A22" i="7"/>
  <c r="A37" i="7" s="1"/>
  <c r="D12" i="7"/>
  <c r="A23" i="7" s="1"/>
  <c r="A38" i="7" s="1"/>
  <c r="D11" i="7"/>
  <c r="D10" i="7"/>
  <c r="D10" i="8" s="1"/>
  <c r="D9" i="7"/>
  <c r="D9" i="8" s="1"/>
  <c r="D9" i="9" s="1"/>
  <c r="A21" i="9" s="1"/>
  <c r="D8" i="7"/>
  <c r="D8" i="8" s="1"/>
  <c r="D7" i="7"/>
  <c r="A18" i="7" s="1"/>
  <c r="A33" i="7" s="1"/>
  <c r="D6" i="7"/>
  <c r="D6" i="8" s="1"/>
  <c r="B35" i="7"/>
  <c r="B36" i="7"/>
  <c r="B20" i="7"/>
  <c r="C20" i="7"/>
  <c r="D20" i="7"/>
  <c r="B21" i="7"/>
  <c r="C21" i="7"/>
  <c r="D21" i="7"/>
  <c r="A1" i="7"/>
  <c r="B34" i="7"/>
  <c r="B33" i="7"/>
  <c r="B32" i="7"/>
  <c r="B31" i="7"/>
  <c r="A20" i="7" l="1"/>
  <c r="A35" i="7" s="1"/>
  <c r="A21" i="8"/>
  <c r="A36" i="8" s="1"/>
  <c r="D10" i="9"/>
  <c r="A22" i="9" s="1"/>
  <c r="D8" i="9"/>
  <c r="A20" i="9" s="1"/>
  <c r="A19" i="8"/>
  <c r="A34" i="8" s="1"/>
  <c r="A17" i="8"/>
  <c r="A32" i="8" s="1"/>
  <c r="D6" i="9"/>
  <c r="A18" i="9" s="1"/>
  <c r="A19" i="7"/>
  <c r="A34" i="7" s="1"/>
  <c r="A17" i="7"/>
  <c r="A32" i="7" s="1"/>
  <c r="A20" i="8"/>
  <c r="A35" i="8" s="1"/>
  <c r="A21" i="7"/>
  <c r="A36" i="7" s="1"/>
  <c r="D7" i="8"/>
  <c r="I4" i="7"/>
  <c r="I4" i="8"/>
  <c r="I5" i="9"/>
  <c r="E45" i="9" s="1"/>
  <c r="C7" i="9"/>
  <c r="A18" i="8" l="1"/>
  <c r="A33" i="8" s="1"/>
  <c r="D7" i="9"/>
  <c r="A19" i="9" s="1"/>
  <c r="E43" i="9"/>
  <c r="I7" i="9"/>
  <c r="G31" i="9"/>
  <c r="A1" i="8" l="1"/>
  <c r="A1" i="9" s="1"/>
  <c r="A33" i="9"/>
  <c r="A36" i="9"/>
  <c r="A37" i="9"/>
  <c r="D11" i="8"/>
  <c r="D11" i="9" s="1"/>
  <c r="A23" i="9" s="1"/>
  <c r="A38" i="9" s="1"/>
  <c r="D12" i="8"/>
  <c r="D5" i="8"/>
  <c r="D5" i="9" s="1"/>
  <c r="D12" i="9" l="1"/>
  <c r="A23" i="8"/>
  <c r="A38" i="8" s="1"/>
  <c r="A17" i="9"/>
  <c r="A32" i="9" s="1"/>
  <c r="A22" i="8"/>
  <c r="A37" i="8" s="1"/>
  <c r="D16" i="8"/>
  <c r="C16" i="8"/>
  <c r="B16" i="8"/>
  <c r="A16" i="8"/>
  <c r="A31" i="8" s="1"/>
  <c r="A24" i="9" l="1"/>
  <c r="A39" i="9" s="1"/>
  <c r="D19" i="7"/>
  <c r="C19" i="7"/>
  <c r="B19" i="7"/>
  <c r="D18" i="7"/>
  <c r="C18" i="7"/>
  <c r="B18" i="7"/>
  <c r="D17" i="7"/>
  <c r="C17" i="7"/>
  <c r="B17" i="7"/>
  <c r="D16" i="7"/>
  <c r="C16" i="7"/>
  <c r="B16" i="7"/>
  <c r="A16" i="7"/>
  <c r="A31" i="7" s="1"/>
  <c r="B40" i="7" l="1"/>
  <c r="C6" i="7" l="1"/>
  <c r="C35" i="7"/>
  <c r="C36" i="7"/>
  <c r="C34" i="7"/>
  <c r="C38" i="7"/>
  <c r="C31" i="7"/>
  <c r="C33" i="7"/>
  <c r="C37" i="7"/>
  <c r="C32" i="7"/>
  <c r="C40" i="7" l="1"/>
  <c r="C7" i="8" l="1"/>
  <c r="I7" i="8" s="1"/>
  <c r="I6" i="8" s="1"/>
  <c r="G30" i="8" l="1"/>
  <c r="I6" i="7" l="1"/>
  <c r="I7" i="7" s="1"/>
  <c r="C7" i="7" s="1"/>
  <c r="C8" i="7" s="1"/>
  <c r="G30" i="7" l="1"/>
  <c r="G35" i="7" l="1"/>
  <c r="G38" i="7"/>
  <c r="G36" i="7"/>
  <c r="G11" i="7"/>
  <c r="D37" i="7" s="1"/>
  <c r="F9" i="7"/>
  <c r="F10" i="7"/>
  <c r="G10" i="7"/>
  <c r="D36" i="7" s="1"/>
  <c r="B36" i="8" s="1"/>
  <c r="B37" i="9" s="1"/>
  <c r="G9" i="7"/>
  <c r="D35" i="7" s="1"/>
  <c r="B35" i="8" s="1"/>
  <c r="B36" i="9" s="1"/>
  <c r="F11" i="7"/>
  <c r="G34" i="7"/>
  <c r="G31" i="7"/>
  <c r="G37" i="7"/>
  <c r="G33" i="7"/>
  <c r="G32" i="7"/>
  <c r="F8" i="7"/>
  <c r="C12" i="7"/>
  <c r="F7" i="7"/>
  <c r="G5" i="7"/>
  <c r="D31" i="7" s="1"/>
  <c r="F5" i="7"/>
  <c r="G6" i="7"/>
  <c r="D32" i="7" s="1"/>
  <c r="B32" i="8" s="1"/>
  <c r="B33" i="9" s="1"/>
  <c r="G7" i="7"/>
  <c r="D33" i="7" s="1"/>
  <c r="B33" i="8" s="1"/>
  <c r="B34" i="9" s="1"/>
  <c r="G8" i="7"/>
  <c r="D34" i="7" s="1"/>
  <c r="B34" i="8" s="1"/>
  <c r="B35" i="9" s="1"/>
  <c r="F6" i="7"/>
  <c r="G12" i="7"/>
  <c r="F12" i="7"/>
  <c r="B22" i="7" l="1"/>
  <c r="C22" i="7" s="1"/>
  <c r="G40" i="7"/>
  <c r="B31" i="8"/>
  <c r="B40" i="8" s="1"/>
  <c r="D38" i="7"/>
  <c r="D40" i="7" s="1"/>
  <c r="E36" i="7" s="1"/>
  <c r="F36" i="7" s="1"/>
  <c r="B23" i="7"/>
  <c r="E35" i="7" l="1"/>
  <c r="F35" i="7" s="1"/>
  <c r="E37" i="7"/>
  <c r="F37" i="7" s="1"/>
  <c r="E33" i="7"/>
  <c r="F33" i="7" s="1"/>
  <c r="E32" i="7"/>
  <c r="F32" i="7" s="1"/>
  <c r="E31" i="7"/>
  <c r="E34" i="7"/>
  <c r="F34" i="7" s="1"/>
  <c r="C23" i="7"/>
  <c r="C25" i="7" s="1"/>
  <c r="B32" i="9"/>
  <c r="B41" i="9" s="1"/>
  <c r="D22" i="7"/>
  <c r="E38" i="7"/>
  <c r="F38" i="7" s="1"/>
  <c r="D39" i="7"/>
  <c r="E39" i="7" s="1"/>
  <c r="F39" i="7" s="1"/>
  <c r="B25" i="7"/>
  <c r="B26" i="7" s="1"/>
  <c r="C34" i="8" l="1"/>
  <c r="G34" i="8" s="1"/>
  <c r="C35" i="8"/>
  <c r="G35" i="8" s="1"/>
  <c r="C33" i="8"/>
  <c r="G33" i="8" s="1"/>
  <c r="C36" i="8"/>
  <c r="G36" i="8" s="1"/>
  <c r="C32" i="8"/>
  <c r="G32" i="8" s="1"/>
  <c r="D23" i="7"/>
  <c r="D25" i="7" s="1"/>
  <c r="H30" i="7" s="1"/>
  <c r="C38" i="8"/>
  <c r="G38" i="8" s="1"/>
  <c r="C37" i="8"/>
  <c r="G37" i="8" s="1"/>
  <c r="C6" i="8"/>
  <c r="F31" i="7"/>
  <c r="E40" i="7"/>
  <c r="C31" i="8"/>
  <c r="C40" i="8" s="1"/>
  <c r="C36" i="9" l="1"/>
  <c r="G36" i="9" s="1"/>
  <c r="C35" i="9"/>
  <c r="G35" i="9" s="1"/>
  <c r="C33" i="9"/>
  <c r="G33" i="9" s="1"/>
  <c r="C34" i="9"/>
  <c r="G34" i="9" s="1"/>
  <c r="C37" i="9"/>
  <c r="G37" i="9" s="1"/>
  <c r="H38" i="7"/>
  <c r="H36" i="7"/>
  <c r="H35" i="7"/>
  <c r="C32" i="9"/>
  <c r="C39" i="9"/>
  <c r="G39" i="9" s="1"/>
  <c r="D45" i="9"/>
  <c r="C38" i="9"/>
  <c r="G38" i="9" s="1"/>
  <c r="C6" i="9"/>
  <c r="C8" i="8"/>
  <c r="G31" i="8"/>
  <c r="G40" i="8" s="1"/>
  <c r="H32" i="7"/>
  <c r="H33" i="7"/>
  <c r="H34" i="7"/>
  <c r="H31" i="7"/>
  <c r="H37" i="7"/>
  <c r="G32" i="9" l="1"/>
  <c r="G41" i="9" s="1"/>
  <c r="C41" i="9"/>
  <c r="F6" i="8"/>
  <c r="F8" i="8"/>
  <c r="F10" i="8"/>
  <c r="G6" i="8"/>
  <c r="D32" i="8" s="1"/>
  <c r="G8" i="8"/>
  <c r="D34" i="8" s="1"/>
  <c r="G10" i="8"/>
  <c r="D36" i="8" s="1"/>
  <c r="F7" i="8"/>
  <c r="F9" i="8"/>
  <c r="G7" i="8"/>
  <c r="D33" i="8" s="1"/>
  <c r="G9" i="8"/>
  <c r="D35" i="8" s="1"/>
  <c r="H40" i="7"/>
  <c r="D43" i="9"/>
  <c r="D44" i="9" s="1"/>
  <c r="C8" i="9"/>
  <c r="D38" i="9"/>
  <c r="D39" i="9"/>
  <c r="B24" i="9" s="1"/>
  <c r="D40" i="9"/>
  <c r="F11" i="8"/>
  <c r="G5" i="8"/>
  <c r="D31" i="8" s="1"/>
  <c r="F5" i="8"/>
  <c r="G11" i="8"/>
  <c r="C10" i="8"/>
  <c r="F12" i="8"/>
  <c r="G12" i="8"/>
  <c r="F6" i="9" l="1"/>
  <c r="F8" i="9"/>
  <c r="F10" i="9"/>
  <c r="G6" i="9"/>
  <c r="D33" i="9" s="1"/>
  <c r="G8" i="9"/>
  <c r="D35" i="9" s="1"/>
  <c r="G10" i="9"/>
  <c r="D37" i="9" s="1"/>
  <c r="F7" i="9"/>
  <c r="F9" i="9"/>
  <c r="G7" i="9"/>
  <c r="D34" i="9" s="1"/>
  <c r="G9" i="9"/>
  <c r="D36" i="9" s="1"/>
  <c r="D38" i="8"/>
  <c r="B23" i="8"/>
  <c r="D37" i="8"/>
  <c r="B22" i="8"/>
  <c r="G11" i="9"/>
  <c r="G12" i="9"/>
  <c r="F12" i="9"/>
  <c r="C10" i="9"/>
  <c r="F5" i="9"/>
  <c r="G5" i="9"/>
  <c r="F11" i="9"/>
  <c r="D32" i="9" l="1"/>
  <c r="D41" i="9" s="1"/>
  <c r="B17" i="9"/>
  <c r="E11" i="9"/>
  <c r="E12" i="9"/>
  <c r="C24" i="9" s="1"/>
  <c r="D40" i="8"/>
  <c r="G13" i="9"/>
  <c r="C22" i="8"/>
  <c r="B25" i="8"/>
  <c r="B26" i="8" s="1"/>
  <c r="C23" i="8"/>
  <c r="D23" i="8" s="1"/>
  <c r="D39" i="8"/>
  <c r="B23" i="9" l="1"/>
  <c r="B26" i="9" s="1"/>
  <c r="B27" i="9" s="1"/>
  <c r="E32" i="8"/>
  <c r="F32" i="8" s="1"/>
  <c r="E34" i="8"/>
  <c r="F34" i="8" s="1"/>
  <c r="E33" i="8"/>
  <c r="F33" i="8" s="1"/>
  <c r="E35" i="8"/>
  <c r="F35" i="8" s="1"/>
  <c r="E36" i="8"/>
  <c r="F36" i="8" s="1"/>
  <c r="C17" i="9"/>
  <c r="D17" i="9" s="1"/>
  <c r="E13" i="9"/>
  <c r="E38" i="8"/>
  <c r="F38" i="8" s="1"/>
  <c r="E37" i="8"/>
  <c r="F37" i="8" s="1"/>
  <c r="E31" i="8"/>
  <c r="F31" i="8" s="1"/>
  <c r="E39" i="8"/>
  <c r="F39" i="8" s="1"/>
  <c r="D24" i="9"/>
  <c r="C25" i="8"/>
  <c r="D22" i="8"/>
  <c r="D25" i="8" s="1"/>
  <c r="H30" i="8" s="1"/>
  <c r="F40" i="8" l="1"/>
  <c r="C23" i="9"/>
  <c r="C26" i="9" s="1"/>
  <c r="H34" i="8"/>
  <c r="H33" i="8"/>
  <c r="H35" i="8"/>
  <c r="H32" i="8"/>
  <c r="H36" i="8"/>
  <c r="E33" i="9"/>
  <c r="F33" i="9" s="1"/>
  <c r="E35" i="9"/>
  <c r="F35" i="9" s="1"/>
  <c r="E36" i="9"/>
  <c r="F36" i="9" s="1"/>
  <c r="E37" i="9"/>
  <c r="F37" i="9" s="1"/>
  <c r="E34" i="9"/>
  <c r="F34" i="9" s="1"/>
  <c r="I5" i="8"/>
  <c r="E38" i="9"/>
  <c r="F38" i="9" s="1"/>
  <c r="E40" i="9"/>
  <c r="F40" i="9" s="1"/>
  <c r="E39" i="9"/>
  <c r="F39" i="9" s="1"/>
  <c r="E32" i="9"/>
  <c r="E40" i="8"/>
  <c r="H31" i="8"/>
  <c r="H37" i="8"/>
  <c r="H38" i="8"/>
  <c r="D23" i="9" l="1"/>
  <c r="D26" i="9" s="1"/>
  <c r="H31" i="9" s="1"/>
  <c r="H36" i="9" s="1"/>
  <c r="H40" i="8"/>
  <c r="F32" i="9"/>
  <c r="F41" i="9" s="1"/>
  <c r="E41" i="9"/>
  <c r="H35" i="9"/>
  <c r="H33" i="9"/>
  <c r="H37" i="9"/>
  <c r="H34" i="9"/>
  <c r="I4" i="9"/>
  <c r="I6" i="9" s="1"/>
  <c r="H38" i="9"/>
  <c r="H32" i="9"/>
  <c r="H39" i="9" l="1"/>
  <c r="H41" i="9"/>
</calcChain>
</file>

<file path=xl/sharedStrings.xml><?xml version="1.0" encoding="utf-8"?>
<sst xmlns="http://schemas.openxmlformats.org/spreadsheetml/2006/main" count="164" uniqueCount="79">
  <si>
    <t>=  Agio</t>
  </si>
  <si>
    <t>Agio</t>
  </si>
  <si>
    <t>Total</t>
  </si>
  <si>
    <t>%</t>
  </si>
  <si>
    <t>Investment in total</t>
  </si>
  <si>
    <t>Stammdaten</t>
  </si>
  <si>
    <t>Name der Gesellschaft</t>
  </si>
  <si>
    <t>(z. B. Seet, Round A, Round B)</t>
  </si>
  <si>
    <t>Finanzierungsrunde</t>
  </si>
  <si>
    <t>Gesellschafter</t>
  </si>
  <si>
    <t>Vorname Zuname, Status</t>
  </si>
  <si>
    <t>(z. B. Hans Huber, Gründer)</t>
  </si>
  <si>
    <t>Anteile in €</t>
  </si>
  <si>
    <t>Hinweise</t>
  </si>
  <si>
    <t>Investoren</t>
  </si>
  <si>
    <t>(Huber Family GmbH, Fam. Office)</t>
  </si>
  <si>
    <t>Es können max. zwei Investoren erfasst werden</t>
  </si>
  <si>
    <t>Lead Investor</t>
  </si>
  <si>
    <t>Co Investor</t>
  </si>
  <si>
    <t>Round A</t>
  </si>
  <si>
    <t>Geben Sie in I8 den pre money Wert ein</t>
  </si>
  <si>
    <t>1. Tab: Eingabe der geplanten Investitionsbeträge und der maximalen Beteiligungsquote aller Investoren zur Berechnung der Anzahl der neuen Anteile</t>
  </si>
  <si>
    <t>Die einzelnen Arbeitsblätter sind geschützt. Bitte setzen Sie sich mit uns in Verbindungen, wenn Sie abweichende Berechnungen vornehmen bzw. zusätzliche Daten erfassen möchten.</t>
  </si>
  <si>
    <t>Muster GmbH</t>
  </si>
  <si>
    <t>Maria Musterfrau</t>
  </si>
  <si>
    <t>Hans Mustermann</t>
  </si>
  <si>
    <t>Investor I</t>
  </si>
  <si>
    <t>maximale Beteiligungsqoute der Runde an</t>
  </si>
  <si>
    <t>Geben Sie in I5 die angestrebte bzw. die</t>
  </si>
  <si>
    <t>Geben Sie in E11 den Betrag der gewünschten Gesamtinvestition ein</t>
  </si>
  <si>
    <t>oder geben Sie in E11 und E12 die Beträge ein, die von den Investoren jeweils peplant sind</t>
  </si>
  <si>
    <t>Beteiligungsquoten ein</t>
  </si>
  <si>
    <r>
      <rPr>
        <u/>
        <sz val="10"/>
        <color theme="1"/>
        <rFont val="Verdana"/>
        <family val="2"/>
      </rPr>
      <t>Bevor</t>
    </r>
    <r>
      <rPr>
        <sz val="10"/>
        <color theme="1"/>
        <rFont val="Verdana"/>
        <family val="2"/>
      </rPr>
      <t xml:space="preserve"> Sie Eingaben in den folgenden Tabs vornehmen, erfassen Sie bitte zunächst die </t>
    </r>
    <r>
      <rPr>
        <u/>
        <sz val="10"/>
        <color theme="1"/>
        <rFont val="Verdana"/>
        <family val="2"/>
      </rPr>
      <t>Stammdaten</t>
    </r>
    <r>
      <rPr>
        <sz val="10"/>
        <color theme="1"/>
        <rFont val="Verdana"/>
        <family val="2"/>
      </rPr>
      <t>:</t>
    </r>
  </si>
  <si>
    <t>Es können max. sechs Gründer bzw.</t>
  </si>
  <si>
    <t>bestehende Gesellschafter erfasst werden</t>
  </si>
  <si>
    <t>Ebenso bitten wir um Unterrichtung, wenn Sie Fehlfunktionen feststellen sollten.</t>
  </si>
  <si>
    <t>Der Cap Table Rechner erhebt keinen Anspruch auf Vollständigkeit und Richtigkeit und kann nur der Orientierung dienen.</t>
  </si>
  <si>
    <t>Mit dem Cap Table Rechner können Sie Berechnungen mit verschiedenen Parametern vornehmen:</t>
  </si>
  <si>
    <t>2. Tab: Eingabe der geplanten Investitionsbeträge und der Vorfinanzierungs-Bewertung zur Ermittlung der Beteiligungsquote</t>
  </si>
  <si>
    <t>3. Tab: Eingabe der Vorfinanzierungs-Bewertung und der Beteiligungsquoten zur Ermittlung der erforderlichen Investitionsbeträge</t>
  </si>
  <si>
    <t>BIZ | LAW Rechtsanwälte ▪ Ansprechpartner RA Stefan Hartung ▪ hartung@biz-law.eu ▪ +49 (0) 351 3070 7030</t>
  </si>
  <si>
    <t>Investition &amp; Prozentsatz</t>
  </si>
  <si>
    <t>Stammkapital (Nennwert)</t>
  </si>
  <si>
    <t>Kennzahlen</t>
  </si>
  <si>
    <t>Leitlinien</t>
  </si>
  <si>
    <t>Geplante Investitionen</t>
  </si>
  <si>
    <t>Erforderliche Investitionen</t>
  </si>
  <si>
    <t>Unternehmenswert (vor Geld)</t>
  </si>
  <si>
    <t>Unternehmenswert (Pre Money)</t>
  </si>
  <si>
    <t>Geschäftsanteile</t>
  </si>
  <si>
    <t>Gesamtpreis/Geschäftsanteile</t>
  </si>
  <si>
    <t>./. Inkl. NV/Geschäftsanteile</t>
  </si>
  <si>
    <t>Neue Anteile insgesamt</t>
  </si>
  <si>
    <t>Stammkapital neu:</t>
  </si>
  <si>
    <t>Preis</t>
  </si>
  <si>
    <t>Cap Table</t>
  </si>
  <si>
    <t>Gesamt</t>
  </si>
  <si>
    <t>Prozentsatz</t>
  </si>
  <si>
    <t>Differenz</t>
  </si>
  <si>
    <t>nachher</t>
  </si>
  <si>
    <t>vorher</t>
  </si>
  <si>
    <t>Wert vorher</t>
  </si>
  <si>
    <t>Wert nachher</t>
  </si>
  <si>
    <t>Neue Anteile und Investitionen</t>
  </si>
  <si>
    <t>Nennwert</t>
  </si>
  <si>
    <t>Erforderliche Invest. ∑</t>
  </si>
  <si>
    <t>Geplante Invest. ∑</t>
  </si>
  <si>
    <t>Festwert</t>
  </si>
  <si>
    <t>Prozentualer Anteil ∑</t>
  </si>
  <si>
    <t>Prozentualer Anteil  ∑</t>
  </si>
  <si>
    <t>Investition &amp; Wert</t>
  </si>
  <si>
    <t>Wert &amp; Prozent</t>
  </si>
  <si>
    <t xml:space="preserve">Geben Sie in I11 und I12 die angestrebten </t>
  </si>
  <si>
    <t>Investor II</t>
  </si>
  <si>
    <t>Wert nach dem Kauf (post)</t>
  </si>
  <si>
    <t>Wert vor dem Kauf (pre)</t>
  </si>
  <si>
    <t>Investoren gesamt</t>
  </si>
  <si>
    <t>Wert nach dem Kauf</t>
  </si>
  <si>
    <t>Wert vor dem 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</si>
</sst>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%"/>
    <numFmt numFmtId="166" formatCode="_-* #,##0\ &quot;€&quot;_-;\-* #,##0\ &quot;€&quot;_-;_-* &quot;-&quot;??\ &quot;€&quot;_-;_-@_-"/>
    <numFmt numFmtId="167" formatCode="#,##0\ &quot;€&quot;"/>
    <numFmt numFmtId="168" formatCode="#,##0.00\ &quot;€&quot;"/>
    <numFmt numFmtId="169" formatCode="0.000"/>
    <numFmt numFmtId="170" formatCode="_-* #,##0\ [$€-407]_-;\-* #,##0\ [$€-407]_-;_-* &quot;-&quot;??\ [$€-407]_-;_-@_-"/>
    <numFmt numFmtId="171" formatCode="_-* #,##0.00\ [$€-407]_-;\-* #,##0.00\ [$€-407]_-;_-* &quot;-&quot;??\ [$€-407]_-;_-@_-"/>
    <numFmt numFmtId="172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u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/>
    <xf numFmtId="172" fontId="4" fillId="2" borderId="38" xfId="3" applyNumberFormat="1" applyFont="1" applyFill="1" applyBorder="1" applyProtection="1">
      <protection locked="0"/>
    </xf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6" fillId="0" borderId="46" xfId="0" applyFont="1" applyBorder="1"/>
    <xf numFmtId="0" fontId="7" fillId="0" borderId="43" xfId="0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46" xfId="0" applyFont="1" applyBorder="1"/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1" fillId="0" borderId="5" xfId="0" applyNumberFormat="1" applyFont="1" applyBorder="1" applyAlignment="1">
      <alignment vertical="center"/>
    </xf>
    <xf numFmtId="44" fontId="1" fillId="0" borderId="5" xfId="2" applyFont="1" applyFill="1" applyBorder="1" applyAlignment="1" applyProtection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171" fontId="1" fillId="0" borderId="23" xfId="0" applyNumberFormat="1" applyFont="1" applyBorder="1" applyAlignment="1">
      <alignment horizontal="right" vertical="center"/>
    </xf>
    <xf numFmtId="10" fontId="1" fillId="0" borderId="24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0" fontId="1" fillId="0" borderId="17" xfId="0" applyNumberFormat="1" applyFont="1" applyBorder="1" applyAlignment="1">
      <alignment vertical="center"/>
    </xf>
    <xf numFmtId="44" fontId="1" fillId="0" borderId="17" xfId="2" applyFont="1" applyFill="1" applyBorder="1" applyAlignment="1" applyProtection="1">
      <alignment horizontal="right" vertical="center"/>
    </xf>
    <xf numFmtId="0" fontId="1" fillId="0" borderId="20" xfId="0" applyFont="1" applyBorder="1" applyAlignment="1">
      <alignment horizontal="left" vertical="center"/>
    </xf>
    <xf numFmtId="168" fontId="1" fillId="0" borderId="39" xfId="0" applyNumberFormat="1" applyFont="1" applyBorder="1" applyAlignment="1">
      <alignment vertical="center"/>
    </xf>
    <xf numFmtId="168" fontId="1" fillId="0" borderId="20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2" fontId="1" fillId="2" borderId="1" xfId="3" applyNumberFormat="1" applyFont="1" applyFill="1" applyBorder="1" applyAlignment="1" applyProtection="1">
      <alignment horizontal="right" vertical="center"/>
      <protection locked="0"/>
    </xf>
    <xf numFmtId="169" fontId="1" fillId="0" borderId="55" xfId="0" applyNumberFormat="1" applyFont="1" applyBorder="1" applyAlignment="1">
      <alignment vertical="center"/>
    </xf>
    <xf numFmtId="171" fontId="1" fillId="0" borderId="0" xfId="2" applyNumberFormat="1" applyFont="1" applyFill="1" applyBorder="1" applyAlignment="1" applyProtection="1">
      <alignment vertical="center"/>
    </xf>
    <xf numFmtId="168" fontId="1" fillId="0" borderId="21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44" fontId="1" fillId="0" borderId="1" xfId="2" applyFont="1" applyBorder="1" applyAlignment="1" applyProtection="1">
      <alignment horizontal="right" vertical="center"/>
    </xf>
    <xf numFmtId="10" fontId="1" fillId="0" borderId="25" xfId="0" applyNumberFormat="1" applyFont="1" applyBorder="1" applyAlignment="1">
      <alignment vertical="center"/>
    </xf>
    <xf numFmtId="169" fontId="1" fillId="0" borderId="56" xfId="0" applyNumberFormat="1" applyFont="1" applyBorder="1" applyAlignment="1">
      <alignment vertical="center"/>
    </xf>
    <xf numFmtId="10" fontId="1" fillId="0" borderId="14" xfId="0" applyNumberFormat="1" applyFont="1" applyBorder="1" applyAlignment="1">
      <alignment vertical="center"/>
    </xf>
    <xf numFmtId="171" fontId="1" fillId="0" borderId="13" xfId="0" applyNumberFormat="1" applyFont="1" applyBorder="1" applyAlignment="1">
      <alignment vertical="center"/>
    </xf>
    <xf numFmtId="167" fontId="1" fillId="0" borderId="60" xfId="0" applyNumberFormat="1" applyFont="1" applyBorder="1" applyAlignment="1">
      <alignment vertical="center"/>
    </xf>
    <xf numFmtId="44" fontId="1" fillId="0" borderId="42" xfId="2" applyFont="1" applyBorder="1" applyAlignment="1">
      <alignment horizontal="right" vertical="center"/>
    </xf>
    <xf numFmtId="10" fontId="1" fillId="0" borderId="33" xfId="0" applyNumberFormat="1" applyFont="1" applyBorder="1" applyAlignment="1">
      <alignment vertical="center"/>
    </xf>
    <xf numFmtId="169" fontId="1" fillId="0" borderId="0" xfId="0" applyNumberFormat="1" applyFont="1" applyAlignment="1">
      <alignment vertical="center"/>
    </xf>
    <xf numFmtId="171" fontId="1" fillId="0" borderId="0" xfId="2" applyNumberFormat="1" applyFont="1" applyFill="1" applyBorder="1" applyAlignment="1" applyProtection="1">
      <alignment horizontal="right" vertical="center"/>
    </xf>
    <xf numFmtId="167" fontId="9" fillId="0" borderId="0" xfId="0" applyNumberFormat="1" applyFont="1" applyAlignment="1">
      <alignment vertical="center"/>
    </xf>
    <xf numFmtId="164" fontId="1" fillId="0" borderId="0" xfId="3" applyFont="1" applyFill="1" applyBorder="1" applyAlignment="1" applyProtection="1">
      <alignment vertical="center"/>
    </xf>
    <xf numFmtId="167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168" fontId="1" fillId="0" borderId="58" xfId="0" applyNumberFormat="1" applyFont="1" applyBorder="1" applyAlignment="1">
      <alignment vertical="center"/>
    </xf>
    <xf numFmtId="168" fontId="1" fillId="0" borderId="57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171" fontId="1" fillId="0" borderId="17" xfId="2" applyNumberFormat="1" applyFont="1" applyFill="1" applyBorder="1" applyAlignment="1" applyProtection="1">
      <alignment vertical="center"/>
    </xf>
    <xf numFmtId="0" fontId="9" fillId="0" borderId="18" xfId="0" applyFont="1" applyBorder="1" applyAlignment="1">
      <alignment horizontal="left" vertical="center"/>
    </xf>
    <xf numFmtId="168" fontId="9" fillId="2" borderId="34" xfId="0" applyNumberFormat="1" applyFont="1" applyFill="1" applyBorder="1" applyAlignment="1" applyProtection="1">
      <alignment vertical="center"/>
      <protection locked="0"/>
    </xf>
    <xf numFmtId="168" fontId="9" fillId="0" borderId="18" xfId="0" applyNumberFormat="1" applyFont="1" applyBorder="1" applyAlignment="1">
      <alignment vertical="center"/>
    </xf>
    <xf numFmtId="1" fontId="9" fillId="0" borderId="18" xfId="0" applyNumberFormat="1" applyFont="1" applyBorder="1" applyAlignment="1">
      <alignment vertical="center"/>
    </xf>
    <xf numFmtId="167" fontId="1" fillId="0" borderId="52" xfId="0" applyNumberFormat="1" applyFont="1" applyBorder="1" applyAlignment="1">
      <alignment vertical="center"/>
    </xf>
    <xf numFmtId="10" fontId="1" fillId="0" borderId="44" xfId="0" applyNumberFormat="1" applyFont="1" applyBorder="1" applyAlignment="1">
      <alignment vertical="center"/>
    </xf>
    <xf numFmtId="169" fontId="1" fillId="0" borderId="45" xfId="0" applyNumberFormat="1" applyFont="1" applyBorder="1" applyAlignment="1">
      <alignment vertical="center"/>
    </xf>
    <xf numFmtId="49" fontId="1" fillId="0" borderId="22" xfId="0" applyNumberFormat="1" applyFont="1" applyBorder="1" applyAlignment="1">
      <alignment vertical="center"/>
    </xf>
    <xf numFmtId="10" fontId="1" fillId="0" borderId="7" xfId="0" applyNumberFormat="1" applyFont="1" applyBorder="1" applyAlignment="1">
      <alignment vertical="center"/>
    </xf>
    <xf numFmtId="171" fontId="1" fillId="0" borderId="7" xfId="2" applyNumberFormat="1" applyFont="1" applyFill="1" applyBorder="1" applyAlignment="1" applyProtection="1">
      <alignment vertical="center"/>
    </xf>
    <xf numFmtId="0" fontId="9" fillId="0" borderId="28" xfId="0" applyFont="1" applyBorder="1" applyAlignment="1">
      <alignment horizontal="left" vertical="center"/>
    </xf>
    <xf numFmtId="168" fontId="9" fillId="2" borderId="32" xfId="0" applyNumberFormat="1" applyFont="1" applyFill="1" applyBorder="1" applyAlignment="1" applyProtection="1">
      <alignment vertical="center"/>
      <protection locked="0"/>
    </xf>
    <xf numFmtId="168" fontId="9" fillId="0" borderId="28" xfId="0" applyNumberFormat="1" applyFont="1" applyBorder="1" applyAlignment="1">
      <alignment vertical="center"/>
    </xf>
    <xf numFmtId="1" fontId="9" fillId="0" borderId="4" xfId="0" applyNumberFormat="1" applyFont="1" applyBorder="1" applyAlignment="1">
      <alignment vertical="center"/>
    </xf>
    <xf numFmtId="167" fontId="1" fillId="0" borderId="53" xfId="0" applyNumberFormat="1" applyFont="1" applyBorder="1" applyAlignment="1">
      <alignment vertical="center"/>
    </xf>
    <xf numFmtId="10" fontId="1" fillId="0" borderId="49" xfId="0" applyNumberFormat="1" applyFont="1" applyBorder="1" applyAlignment="1">
      <alignment vertical="center"/>
    </xf>
    <xf numFmtId="169" fontId="1" fillId="0" borderId="5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166" fontId="1" fillId="0" borderId="0" xfId="2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5" fontId="9" fillId="0" borderId="0" xfId="2" applyNumberFormat="1" applyFont="1" applyBorder="1" applyAlignment="1" applyProtection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4" fontId="1" fillId="0" borderId="0" xfId="2" applyFont="1" applyAlignment="1" applyProtection="1">
      <alignment vertical="center"/>
    </xf>
    <xf numFmtId="3" fontId="1" fillId="0" borderId="12" xfId="0" applyNumberFormat="1" applyFont="1" applyBorder="1" applyAlignment="1">
      <alignment horizontal="left" vertical="center"/>
    </xf>
    <xf numFmtId="168" fontId="1" fillId="0" borderId="3" xfId="0" applyNumberFormat="1" applyFont="1" applyBorder="1" applyAlignment="1">
      <alignment vertical="center"/>
    </xf>
    <xf numFmtId="44" fontId="1" fillId="0" borderId="12" xfId="2" applyFont="1" applyFill="1" applyBorder="1" applyAlignment="1" applyProtection="1">
      <alignment vertical="center"/>
    </xf>
    <xf numFmtId="167" fontId="1" fillId="0" borderId="11" xfId="0" applyNumberFormat="1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172" fontId="1" fillId="0" borderId="0" xfId="3" applyNumberFormat="1" applyFont="1" applyFill="1" applyBorder="1" applyAlignment="1" applyProtection="1">
      <alignment vertical="center"/>
    </xf>
    <xf numFmtId="168" fontId="1" fillId="0" borderId="0" xfId="0" applyNumberFormat="1" applyFont="1" applyAlignment="1">
      <alignment vertical="center"/>
    </xf>
    <xf numFmtId="10" fontId="1" fillId="0" borderId="46" xfId="0" applyNumberFormat="1" applyFont="1" applyBorder="1" applyAlignment="1">
      <alignment vertical="center"/>
    </xf>
    <xf numFmtId="10" fontId="1" fillId="0" borderId="47" xfId="0" applyNumberFormat="1" applyFont="1" applyBorder="1" applyAlignment="1">
      <alignment vertical="center"/>
    </xf>
    <xf numFmtId="166" fontId="1" fillId="0" borderId="12" xfId="2" applyNumberFormat="1" applyFont="1" applyFill="1" applyBorder="1" applyAlignment="1" applyProtection="1">
      <alignment vertical="center"/>
    </xf>
    <xf numFmtId="168" fontId="9" fillId="0" borderId="3" xfId="0" applyNumberFormat="1" applyFont="1" applyBorder="1" applyAlignment="1">
      <alignment vertical="center"/>
    </xf>
    <xf numFmtId="166" fontId="9" fillId="0" borderId="12" xfId="2" applyNumberFormat="1" applyFont="1" applyFill="1" applyBorder="1" applyAlignment="1" applyProtection="1">
      <alignment vertical="center"/>
    </xf>
    <xf numFmtId="168" fontId="9" fillId="0" borderId="11" xfId="0" applyNumberFormat="1" applyFont="1" applyBorder="1" applyAlignment="1">
      <alignment vertical="center"/>
    </xf>
    <xf numFmtId="44" fontId="1" fillId="0" borderId="47" xfId="2" applyFont="1" applyFill="1" applyBorder="1" applyAlignment="1" applyProtection="1">
      <alignment vertical="center"/>
    </xf>
    <xf numFmtId="10" fontId="1" fillId="0" borderId="48" xfId="0" applyNumberFormat="1" applyFont="1" applyBorder="1" applyAlignment="1">
      <alignment vertical="center"/>
    </xf>
    <xf numFmtId="10" fontId="1" fillId="0" borderId="50" xfId="0" applyNumberFormat="1" applyFont="1" applyBorder="1" applyAlignment="1">
      <alignment vertical="center"/>
    </xf>
    <xf numFmtId="168" fontId="1" fillId="0" borderId="11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68" fontId="6" fillId="0" borderId="9" xfId="0" applyNumberFormat="1" applyFont="1" applyBorder="1" applyAlignment="1">
      <alignment vertical="center"/>
    </xf>
    <xf numFmtId="44" fontId="6" fillId="0" borderId="13" xfId="2" applyFont="1" applyFill="1" applyBorder="1" applyAlignment="1" applyProtection="1">
      <alignment vertical="center"/>
    </xf>
    <xf numFmtId="168" fontId="6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6" fillId="3" borderId="10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vertical="center"/>
    </xf>
    <xf numFmtId="10" fontId="1" fillId="3" borderId="5" xfId="0" applyNumberFormat="1" applyFont="1" applyFill="1" applyBorder="1" applyAlignment="1">
      <alignment vertical="center"/>
    </xf>
    <xf numFmtId="10" fontId="1" fillId="3" borderId="6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left" vertical="center"/>
    </xf>
    <xf numFmtId="10" fontId="6" fillId="3" borderId="6" xfId="0" applyNumberFormat="1" applyFont="1" applyFill="1" applyBorder="1" applyAlignment="1">
      <alignment horizontal="right" vertical="center"/>
    </xf>
    <xf numFmtId="10" fontId="6" fillId="3" borderId="10" xfId="0" applyNumberFormat="1" applyFont="1" applyFill="1" applyBorder="1" applyAlignment="1">
      <alignment horizontal="right" vertical="center"/>
    </xf>
    <xf numFmtId="0" fontId="6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/>
    </xf>
    <xf numFmtId="168" fontId="1" fillId="3" borderId="0" xfId="0" applyNumberFormat="1" applyFont="1" applyFill="1" applyAlignment="1">
      <alignment vertical="center"/>
    </xf>
    <xf numFmtId="10" fontId="10" fillId="3" borderId="0" xfId="0" applyNumberFormat="1" applyFont="1" applyFill="1" applyAlignment="1">
      <alignment vertical="center"/>
    </xf>
    <xf numFmtId="168" fontId="10" fillId="3" borderId="0" xfId="0" applyNumberFormat="1" applyFont="1" applyFill="1" applyAlignment="1">
      <alignment vertical="center"/>
    </xf>
    <xf numFmtId="10" fontId="1" fillId="3" borderId="0" xfId="1" applyNumberFormat="1" applyFont="1" applyFill="1" applyBorder="1" applyAlignment="1" applyProtection="1">
      <alignment vertical="center"/>
    </xf>
    <xf numFmtId="10" fontId="10" fillId="3" borderId="11" xfId="0" applyNumberFormat="1" applyFont="1" applyFill="1" applyBorder="1" applyAlignment="1">
      <alignment vertical="center"/>
    </xf>
    <xf numFmtId="44" fontId="1" fillId="3" borderId="10" xfId="2" applyFont="1" applyFill="1" applyBorder="1" applyAlignment="1" applyProtection="1">
      <alignment vertical="center"/>
    </xf>
    <xf numFmtId="44" fontId="1" fillId="3" borderId="6" xfId="0" applyNumberFormat="1" applyFont="1" applyFill="1" applyBorder="1" applyAlignment="1">
      <alignment vertical="center"/>
    </xf>
    <xf numFmtId="44" fontId="1" fillId="0" borderId="0" xfId="2" applyFont="1" applyFill="1" applyBorder="1" applyAlignment="1" applyProtection="1">
      <alignment vertical="center"/>
    </xf>
    <xf numFmtId="44" fontId="1" fillId="3" borderId="12" xfId="2" applyFont="1" applyFill="1" applyBorder="1" applyAlignment="1" applyProtection="1">
      <alignment vertical="center"/>
    </xf>
    <xf numFmtId="44" fontId="1" fillId="3" borderId="11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168" fontId="9" fillId="3" borderId="0" xfId="0" applyNumberFormat="1" applyFont="1" applyFill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/>
    </xf>
    <xf numFmtId="168" fontId="11" fillId="3" borderId="0" xfId="0" applyNumberFormat="1" applyFont="1" applyFill="1" applyAlignment="1">
      <alignment horizontal="center" vertical="center"/>
    </xf>
    <xf numFmtId="10" fontId="9" fillId="3" borderId="0" xfId="1" applyNumberFormat="1" applyFont="1" applyFill="1" applyBorder="1" applyAlignment="1" applyProtection="1">
      <alignment horizontal="center" vertical="center"/>
    </xf>
    <xf numFmtId="10" fontId="11" fillId="3" borderId="11" xfId="0" applyNumberFormat="1" applyFont="1" applyFill="1" applyBorder="1" applyAlignment="1">
      <alignment horizontal="center" vertical="center"/>
    </xf>
    <xf numFmtId="44" fontId="1" fillId="3" borderId="12" xfId="2" applyFont="1" applyFill="1" applyBorder="1" applyAlignment="1" applyProtection="1">
      <alignment horizontal="center" vertical="center"/>
    </xf>
    <xf numFmtId="44" fontId="1" fillId="3" borderId="11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168" fontId="1" fillId="3" borderId="14" xfId="0" applyNumberFormat="1" applyFont="1" applyFill="1" applyBorder="1" applyAlignment="1">
      <alignment vertical="center"/>
    </xf>
    <xf numFmtId="10" fontId="1" fillId="3" borderId="14" xfId="0" applyNumberFormat="1" applyFont="1" applyFill="1" applyBorder="1" applyAlignment="1">
      <alignment vertical="center"/>
    </xf>
    <xf numFmtId="10" fontId="1" fillId="3" borderId="14" xfId="1" applyNumberFormat="1" applyFont="1" applyFill="1" applyBorder="1" applyAlignment="1" applyProtection="1">
      <alignment vertical="center"/>
    </xf>
    <xf numFmtId="10" fontId="1" fillId="3" borderId="15" xfId="0" applyNumberFormat="1" applyFont="1" applyFill="1" applyBorder="1" applyAlignment="1">
      <alignment vertical="center"/>
    </xf>
    <xf numFmtId="44" fontId="1" fillId="3" borderId="13" xfId="0" applyNumberFormat="1" applyFont="1" applyFill="1" applyBorder="1" applyAlignment="1">
      <alignment vertical="center"/>
    </xf>
    <xf numFmtId="44" fontId="1" fillId="3" borderId="15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4" fontId="1" fillId="0" borderId="6" xfId="2" applyFont="1" applyFill="1" applyBorder="1" applyAlignment="1" applyProtection="1">
      <alignment vertical="center"/>
    </xf>
    <xf numFmtId="0" fontId="1" fillId="0" borderId="29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167" fontId="1" fillId="0" borderId="30" xfId="0" applyNumberFormat="1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167" fontId="1" fillId="0" borderId="31" xfId="0" applyNumberFormat="1" applyFont="1" applyBorder="1" applyAlignment="1">
      <alignment vertical="center"/>
    </xf>
    <xf numFmtId="44" fontId="1" fillId="0" borderId="26" xfId="2" applyFont="1" applyBorder="1" applyAlignment="1" applyProtection="1">
      <alignment horizontal="right" vertical="center"/>
    </xf>
    <xf numFmtId="10" fontId="1" fillId="0" borderId="27" xfId="0" applyNumberFormat="1" applyFont="1" applyBorder="1" applyAlignment="1">
      <alignment vertical="center"/>
    </xf>
    <xf numFmtId="167" fontId="1" fillId="0" borderId="36" xfId="0" applyNumberFormat="1" applyFont="1" applyBorder="1" applyAlignment="1">
      <alignment vertical="center"/>
    </xf>
    <xf numFmtId="44" fontId="1" fillId="2" borderId="37" xfId="2" applyFont="1" applyFill="1" applyBorder="1" applyAlignment="1" applyProtection="1">
      <alignment horizontal="right" vertical="center"/>
      <protection locked="0"/>
    </xf>
    <xf numFmtId="10" fontId="1" fillId="2" borderId="15" xfId="0" applyNumberFormat="1" applyFont="1" applyFill="1" applyBorder="1" applyAlignment="1">
      <alignment vertical="center"/>
    </xf>
    <xf numFmtId="169" fontId="1" fillId="0" borderId="51" xfId="0" applyNumberFormat="1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164" fontId="9" fillId="2" borderId="5" xfId="3" applyFont="1" applyFill="1" applyBorder="1" applyAlignment="1" applyProtection="1">
      <alignment horizontal="right" vertical="center"/>
      <protection locked="0"/>
    </xf>
    <xf numFmtId="10" fontId="1" fillId="0" borderId="12" xfId="0" applyNumberFormat="1" applyFont="1" applyBorder="1" applyAlignment="1">
      <alignment vertical="center"/>
    </xf>
    <xf numFmtId="9" fontId="1" fillId="0" borderId="0" xfId="1" applyFont="1" applyBorder="1" applyAlignment="1" applyProtection="1">
      <alignment vertical="center"/>
    </xf>
    <xf numFmtId="44" fontId="1" fillId="0" borderId="0" xfId="2" applyFont="1" applyBorder="1" applyAlignment="1" applyProtection="1">
      <alignment vertical="center"/>
    </xf>
    <xf numFmtId="0" fontId="11" fillId="0" borderId="21" xfId="0" applyFont="1" applyBorder="1" applyAlignment="1">
      <alignment horizontal="left" vertical="center"/>
    </xf>
    <xf numFmtId="164" fontId="9" fillId="2" borderId="35" xfId="3" applyFont="1" applyFill="1" applyBorder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/>
    </xf>
    <xf numFmtId="10" fontId="1" fillId="0" borderId="22" xfId="0" applyNumberFormat="1" applyFont="1" applyBorder="1" applyAlignment="1">
      <alignment vertical="center"/>
    </xf>
    <xf numFmtId="9" fontId="1" fillId="0" borderId="7" xfId="1" applyFont="1" applyBorder="1" applyAlignment="1" applyProtection="1">
      <alignment vertical="center"/>
    </xf>
    <xf numFmtId="44" fontId="1" fillId="0" borderId="7" xfId="2" applyFont="1" applyBorder="1" applyAlignment="1" applyProtection="1">
      <alignment vertical="center"/>
    </xf>
    <xf numFmtId="0" fontId="9" fillId="0" borderId="7" xfId="0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44" fontId="1" fillId="0" borderId="11" xfId="0" applyNumberFormat="1" applyFont="1" applyBorder="1" applyAlignment="1">
      <alignment vertical="center"/>
    </xf>
    <xf numFmtId="44" fontId="6" fillId="0" borderId="15" xfId="0" applyNumberFormat="1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10" fontId="6" fillId="3" borderId="8" xfId="0" applyNumberFormat="1" applyFont="1" applyFill="1" applyBorder="1" applyAlignment="1">
      <alignment vertical="center"/>
    </xf>
    <xf numFmtId="44" fontId="6" fillId="3" borderId="12" xfId="0" applyNumberFormat="1" applyFont="1" applyFill="1" applyBorder="1" applyAlignment="1">
      <alignment horizontal="center" vertical="center"/>
    </xf>
    <xf numFmtId="44" fontId="6" fillId="3" borderId="11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Alignment="1">
      <alignment vertical="center"/>
    </xf>
    <xf numFmtId="10" fontId="11" fillId="3" borderId="0" xfId="0" applyNumberFormat="1" applyFont="1" applyFill="1" applyAlignment="1">
      <alignment vertical="center"/>
    </xf>
    <xf numFmtId="44" fontId="1" fillId="3" borderId="22" xfId="2" applyFont="1" applyFill="1" applyBorder="1" applyAlignment="1" applyProtection="1">
      <alignment horizontal="center" vertical="center"/>
    </xf>
    <xf numFmtId="44" fontId="1" fillId="3" borderId="8" xfId="0" applyNumberFormat="1" applyFont="1" applyFill="1" applyBorder="1" applyAlignment="1">
      <alignment horizontal="center" vertical="center"/>
    </xf>
    <xf numFmtId="10" fontId="1" fillId="3" borderId="14" xfId="1" applyNumberFormat="1" applyFont="1" applyFill="1" applyBorder="1" applyAlignment="1">
      <alignment vertical="center"/>
    </xf>
    <xf numFmtId="17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71" fontId="1" fillId="0" borderId="23" xfId="0" applyNumberFormat="1" applyFont="1" applyBorder="1" applyAlignment="1">
      <alignment vertical="center"/>
    </xf>
    <xf numFmtId="10" fontId="1" fillId="0" borderId="1" xfId="3" applyNumberFormat="1" applyFont="1" applyFill="1" applyBorder="1" applyAlignment="1" applyProtection="1">
      <alignment horizontal="right" vertical="center"/>
    </xf>
    <xf numFmtId="44" fontId="1" fillId="0" borderId="1" xfId="2" applyFont="1" applyBorder="1" applyAlignment="1" applyProtection="1">
      <alignment vertical="center"/>
    </xf>
    <xf numFmtId="44" fontId="1" fillId="0" borderId="26" xfId="2" applyFont="1" applyBorder="1" applyAlignment="1">
      <alignment vertical="center"/>
    </xf>
    <xf numFmtId="167" fontId="1" fillId="0" borderId="41" xfId="0" applyNumberFormat="1" applyFont="1" applyBorder="1" applyAlignment="1">
      <alignment vertical="center"/>
    </xf>
    <xf numFmtId="44" fontId="1" fillId="2" borderId="42" xfId="2" applyFont="1" applyFill="1" applyBorder="1" applyAlignment="1" applyProtection="1">
      <alignment vertical="center"/>
      <protection locked="0"/>
    </xf>
    <xf numFmtId="10" fontId="1" fillId="2" borderId="35" xfId="0" applyNumberFormat="1" applyFont="1" applyFill="1" applyBorder="1" applyAlignment="1">
      <alignment vertical="center"/>
    </xf>
    <xf numFmtId="169" fontId="1" fillId="0" borderId="54" xfId="0" applyNumberFormat="1" applyFont="1" applyBorder="1" applyAlignment="1">
      <alignment vertical="center"/>
    </xf>
    <xf numFmtId="0" fontId="1" fillId="0" borderId="57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67" fontId="1" fillId="0" borderId="44" xfId="0" applyNumberFormat="1" applyFont="1" applyBorder="1" applyAlignment="1">
      <alignment vertical="center"/>
    </xf>
    <xf numFmtId="167" fontId="1" fillId="0" borderId="49" xfId="0" applyNumberFormat="1" applyFont="1" applyBorder="1" applyAlignment="1">
      <alignment vertical="center"/>
    </xf>
    <xf numFmtId="44" fontId="1" fillId="0" borderId="11" xfId="2" applyFont="1" applyBorder="1" applyAlignment="1">
      <alignment vertical="center"/>
    </xf>
    <xf numFmtId="3" fontId="9" fillId="0" borderId="12" xfId="0" applyNumberFormat="1" applyFont="1" applyBorder="1" applyAlignment="1">
      <alignment horizontal="left" vertical="center"/>
    </xf>
    <xf numFmtId="44" fontId="9" fillId="0" borderId="12" xfId="2" applyFont="1" applyFill="1" applyBorder="1" applyAlignment="1" applyProtection="1">
      <alignment vertical="center"/>
    </xf>
    <xf numFmtId="44" fontId="9" fillId="0" borderId="11" xfId="0" applyNumberFormat="1" applyFont="1" applyBorder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10" fontId="9" fillId="0" borderId="33" xfId="0" applyNumberFormat="1" applyFont="1" applyBorder="1" applyAlignment="1">
      <alignment horizontal="center" vertical="center"/>
    </xf>
    <xf numFmtId="167" fontId="9" fillId="0" borderId="61" xfId="0" applyNumberFormat="1" applyFont="1" applyBorder="1" applyAlignment="1">
      <alignment vertical="center"/>
    </xf>
    <xf numFmtId="167" fontId="9" fillId="0" borderId="41" xfId="0" applyNumberFormat="1" applyFont="1" applyBorder="1" applyAlignment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44" fontId="6" fillId="3" borderId="12" xfId="0" applyNumberFormat="1" applyFont="1" applyFill="1" applyBorder="1" applyAlignment="1">
      <alignment horizontal="right" vertical="center"/>
    </xf>
    <xf numFmtId="44" fontId="6" fillId="3" borderId="11" xfId="0" applyNumberFormat="1" applyFont="1" applyFill="1" applyBorder="1" applyAlignment="1">
      <alignment horizontal="right" vertical="center"/>
    </xf>
    <xf numFmtId="10" fontId="6" fillId="3" borderId="8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8" fontId="9" fillId="0" borderId="57" xfId="0" applyNumberFormat="1" applyFont="1" applyBorder="1" applyAlignment="1">
      <alignment vertical="center"/>
    </xf>
    <xf numFmtId="1" fontId="9" fillId="0" borderId="3" xfId="0" applyNumberFormat="1" applyFont="1" applyBorder="1" applyAlignment="1">
      <alignment vertical="center"/>
    </xf>
    <xf numFmtId="1" fontId="9" fillId="0" borderId="24" xfId="0" applyNumberFormat="1" applyFont="1" applyBorder="1" applyAlignment="1">
      <alignment vertical="center"/>
    </xf>
    <xf numFmtId="1" fontId="9" fillId="0" borderId="28" xfId="0" applyNumberFormat="1" applyFont="1" applyBorder="1" applyAlignment="1">
      <alignment vertical="center"/>
    </xf>
    <xf numFmtId="167" fontId="1" fillId="0" borderId="19" xfId="0" applyNumberFormat="1" applyFont="1" applyBorder="1" applyAlignment="1">
      <alignment vertical="center"/>
    </xf>
    <xf numFmtId="171" fontId="1" fillId="0" borderId="62" xfId="0" applyNumberFormat="1" applyFont="1" applyBorder="1" applyAlignment="1">
      <alignment horizontal="right" vertical="center"/>
    </xf>
    <xf numFmtId="44" fontId="1" fillId="0" borderId="63" xfId="2" applyFont="1" applyBorder="1" applyAlignment="1" applyProtection="1">
      <alignment horizontal="right" vertical="center"/>
    </xf>
    <xf numFmtId="164" fontId="1" fillId="0" borderId="1" xfId="3" applyFont="1" applyFill="1" applyBorder="1" applyAlignment="1" applyProtection="1">
      <alignment horizontal="right" vertical="center"/>
    </xf>
    <xf numFmtId="1" fontId="9" fillId="0" borderId="33" xfId="0" applyNumberFormat="1" applyFont="1" applyBorder="1" applyAlignment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168" fontId="9" fillId="2" borderId="18" xfId="0" applyNumberFormat="1" applyFont="1" applyFill="1" applyBorder="1" applyAlignment="1" applyProtection="1">
      <alignment vertical="center"/>
      <protection locked="0"/>
    </xf>
    <xf numFmtId="168" fontId="9" fillId="2" borderId="28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0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2" borderId="39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6" fillId="0" borderId="4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</cellXfs>
  <cellStyles count="4">
    <cellStyle name="Komma" xfId="3" builtinId="3"/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3</xdr:row>
      <xdr:rowOff>38101</xdr:rowOff>
    </xdr:from>
    <xdr:to>
      <xdr:col>13</xdr:col>
      <xdr:colOff>466725</xdr:colOff>
      <xdr:row>7</xdr:row>
      <xdr:rowOff>56559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523876"/>
          <a:ext cx="1819275" cy="666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500067</xdr:colOff>
      <xdr:row>17</xdr:row>
      <xdr:rowOff>47626</xdr:rowOff>
    </xdr:from>
    <xdr:to>
      <xdr:col>6</xdr:col>
      <xdr:colOff>1499914</xdr:colOff>
      <xdr:row>20</xdr:row>
      <xdr:rowOff>166689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3223" y="3893345"/>
          <a:ext cx="2178566" cy="797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464343</xdr:colOff>
      <xdr:row>17</xdr:row>
      <xdr:rowOff>59528</xdr:rowOff>
    </xdr:from>
    <xdr:to>
      <xdr:col>6</xdr:col>
      <xdr:colOff>1464190</xdr:colOff>
      <xdr:row>20</xdr:row>
      <xdr:rowOff>178591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4" y="3905247"/>
          <a:ext cx="2178566" cy="797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288039</xdr:colOff>
      <xdr:row>18</xdr:row>
      <xdr:rowOff>12746</xdr:rowOff>
    </xdr:from>
    <xdr:to>
      <xdr:col>6</xdr:col>
      <xdr:colOff>1194737</xdr:colOff>
      <xdr:row>21</xdr:row>
      <xdr:rowOff>140213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930B35-52B1-401D-9A40-4258CABF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6739" y="4127546"/>
          <a:ext cx="2183048" cy="813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tabSelected="1" workbookViewId="0">
      <selection activeCell="D15" sqref="D15:G15"/>
    </sheetView>
  </sheetViews>
  <sheetFormatPr baseColWidth="10" defaultRowHeight="12.75" x14ac:dyDescent="0.2"/>
  <cols>
    <col min="1" max="1" width="41" style="1" customWidth="1"/>
    <col min="2" max="2" width="4.5703125" style="1" customWidth="1"/>
    <col min="3" max="3" width="4.28515625" style="1" customWidth="1"/>
    <col min="4" max="7" width="11.42578125" style="1"/>
    <col min="8" max="8" width="15.42578125" style="1" bestFit="1" customWidth="1"/>
    <col min="9" max="16384" width="11.42578125" style="1"/>
  </cols>
  <sheetData>
    <row r="1" spans="1:14" x14ac:dyDescent="0.2">
      <c r="A1" s="1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4"/>
      <c r="N1" s="5"/>
    </row>
    <row r="2" spans="1:14" x14ac:dyDescent="0.2">
      <c r="A2" s="13"/>
      <c r="L2" s="6"/>
      <c r="N2" s="7"/>
    </row>
    <row r="3" spans="1:14" x14ac:dyDescent="0.2">
      <c r="A3" s="13" t="s">
        <v>36</v>
      </c>
      <c r="L3" s="6"/>
      <c r="N3" s="7"/>
    </row>
    <row r="4" spans="1:14" x14ac:dyDescent="0.2">
      <c r="A4" s="6"/>
      <c r="L4" s="6"/>
      <c r="N4" s="7"/>
    </row>
    <row r="5" spans="1:14" x14ac:dyDescent="0.2">
      <c r="A5" s="17" t="s">
        <v>37</v>
      </c>
      <c r="L5" s="6"/>
      <c r="N5" s="7"/>
    </row>
    <row r="6" spans="1:14" x14ac:dyDescent="0.2">
      <c r="A6" s="6" t="s">
        <v>21</v>
      </c>
      <c r="L6" s="6"/>
      <c r="N6" s="7"/>
    </row>
    <row r="7" spans="1:14" x14ac:dyDescent="0.2">
      <c r="A7" s="17" t="s">
        <v>38</v>
      </c>
      <c r="L7" s="6"/>
      <c r="N7" s="7"/>
    </row>
    <row r="8" spans="1:14" x14ac:dyDescent="0.2">
      <c r="A8" s="17" t="s">
        <v>39</v>
      </c>
      <c r="L8" s="6"/>
      <c r="N8" s="7"/>
    </row>
    <row r="9" spans="1:14" x14ac:dyDescent="0.2">
      <c r="A9" s="6"/>
      <c r="L9" s="6"/>
      <c r="N9" s="7"/>
    </row>
    <row r="10" spans="1:14" x14ac:dyDescent="0.2">
      <c r="A10" s="6" t="s">
        <v>32</v>
      </c>
      <c r="L10" s="6"/>
      <c r="N10" s="7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9"/>
      <c r="N11" s="10"/>
    </row>
    <row r="12" spans="1:14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x14ac:dyDescent="0.2">
      <c r="A13" s="13" t="s">
        <v>5</v>
      </c>
      <c r="N13" s="7"/>
    </row>
    <row r="14" spans="1:14" x14ac:dyDescent="0.2">
      <c r="A14" s="6"/>
      <c r="N14" s="7"/>
    </row>
    <row r="15" spans="1:14" x14ac:dyDescent="0.2">
      <c r="A15" s="241" t="s">
        <v>6</v>
      </c>
      <c r="B15" s="242"/>
      <c r="C15" s="243"/>
      <c r="D15" s="247" t="s">
        <v>23</v>
      </c>
      <c r="E15" s="245"/>
      <c r="F15" s="245"/>
      <c r="G15" s="246"/>
      <c r="N15" s="7"/>
    </row>
    <row r="16" spans="1:14" x14ac:dyDescent="0.2">
      <c r="A16" s="241" t="s">
        <v>8</v>
      </c>
      <c r="B16" s="242"/>
      <c r="C16" s="242"/>
      <c r="N16" s="7"/>
    </row>
    <row r="17" spans="1:14" x14ac:dyDescent="0.2">
      <c r="A17" s="241" t="s">
        <v>7</v>
      </c>
      <c r="B17" s="242"/>
      <c r="C17" s="243"/>
      <c r="D17" s="248" t="s">
        <v>19</v>
      </c>
      <c r="E17" s="245"/>
      <c r="F17" s="245"/>
      <c r="G17" s="246"/>
      <c r="N17" s="7"/>
    </row>
    <row r="18" spans="1:14" x14ac:dyDescent="0.2">
      <c r="A18" s="249"/>
      <c r="B18" s="250"/>
      <c r="C18" s="250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11"/>
      <c r="B19" s="12"/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</row>
    <row r="20" spans="1:14" x14ac:dyDescent="0.2">
      <c r="A20" s="241" t="s">
        <v>9</v>
      </c>
      <c r="B20" s="242"/>
      <c r="C20" s="242"/>
      <c r="N20" s="7"/>
    </row>
    <row r="21" spans="1:14" x14ac:dyDescent="0.2">
      <c r="A21" s="241"/>
      <c r="B21" s="242"/>
      <c r="C21" s="242"/>
      <c r="H21" s="15" t="s">
        <v>12</v>
      </c>
      <c r="N21" s="7"/>
    </row>
    <row r="22" spans="1:14" x14ac:dyDescent="0.2">
      <c r="A22" s="241" t="s">
        <v>10</v>
      </c>
      <c r="B22" s="242"/>
      <c r="C22" s="243"/>
      <c r="D22" s="247" t="s">
        <v>25</v>
      </c>
      <c r="E22" s="245"/>
      <c r="F22" s="245"/>
      <c r="G22" s="246"/>
      <c r="H22" s="2">
        <v>5000</v>
      </c>
      <c r="J22" s="16" t="s">
        <v>33</v>
      </c>
      <c r="N22" s="7"/>
    </row>
    <row r="23" spans="1:14" x14ac:dyDescent="0.2">
      <c r="A23" s="6" t="s">
        <v>11</v>
      </c>
      <c r="J23" s="16" t="s">
        <v>34</v>
      </c>
      <c r="N23" s="7"/>
    </row>
    <row r="24" spans="1:14" x14ac:dyDescent="0.2">
      <c r="A24" s="6" t="s">
        <v>15</v>
      </c>
      <c r="D24" s="247" t="s">
        <v>24</v>
      </c>
      <c r="E24" s="245"/>
      <c r="F24" s="245"/>
      <c r="G24" s="246"/>
      <c r="H24" s="2">
        <v>20000</v>
      </c>
      <c r="N24" s="7"/>
    </row>
    <row r="25" spans="1:14" x14ac:dyDescent="0.2">
      <c r="A25" s="6"/>
      <c r="N25" s="7"/>
    </row>
    <row r="26" spans="1:14" x14ac:dyDescent="0.2">
      <c r="A26" s="6"/>
      <c r="D26" s="244"/>
      <c r="E26" s="245"/>
      <c r="F26" s="245"/>
      <c r="G26" s="246"/>
      <c r="H26" s="2"/>
      <c r="N26" s="7"/>
    </row>
    <row r="27" spans="1:14" x14ac:dyDescent="0.2">
      <c r="A27" s="6"/>
      <c r="N27" s="7"/>
    </row>
    <row r="28" spans="1:14" x14ac:dyDescent="0.2">
      <c r="A28" s="6"/>
      <c r="D28" s="247"/>
      <c r="E28" s="245"/>
      <c r="F28" s="245"/>
      <c r="G28" s="246"/>
      <c r="H28" s="2"/>
      <c r="N28" s="7"/>
    </row>
    <row r="29" spans="1:14" x14ac:dyDescent="0.2">
      <c r="A29" s="6"/>
      <c r="N29" s="7"/>
    </row>
    <row r="30" spans="1:14" x14ac:dyDescent="0.2">
      <c r="A30" s="6"/>
      <c r="D30" s="247"/>
      <c r="E30" s="245"/>
      <c r="F30" s="245"/>
      <c r="G30" s="246"/>
      <c r="H30" s="2"/>
      <c r="N30" s="7"/>
    </row>
    <row r="31" spans="1:14" x14ac:dyDescent="0.2">
      <c r="A31" s="6"/>
      <c r="N31" s="7"/>
    </row>
    <row r="32" spans="1:14" x14ac:dyDescent="0.2">
      <c r="A32" s="6"/>
      <c r="D32" s="247"/>
      <c r="E32" s="245"/>
      <c r="F32" s="245"/>
      <c r="G32" s="246"/>
      <c r="H32" s="2"/>
      <c r="N32" s="7"/>
    </row>
    <row r="33" spans="1:14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</row>
    <row r="34" spans="1:14" x14ac:dyDescent="0.2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</row>
    <row r="35" spans="1:14" x14ac:dyDescent="0.2">
      <c r="A35" s="6" t="s">
        <v>14</v>
      </c>
      <c r="D35" s="247" t="s">
        <v>26</v>
      </c>
      <c r="E35" s="245"/>
      <c r="F35" s="245"/>
      <c r="G35" s="246"/>
      <c r="H35" s="1" t="s">
        <v>17</v>
      </c>
      <c r="J35" s="16" t="s">
        <v>16</v>
      </c>
      <c r="N35" s="7"/>
    </row>
    <row r="36" spans="1:14" x14ac:dyDescent="0.2">
      <c r="A36" s="6"/>
      <c r="N36" s="7"/>
    </row>
    <row r="37" spans="1:14" x14ac:dyDescent="0.2">
      <c r="A37" s="6"/>
      <c r="D37" s="248" t="s">
        <v>73</v>
      </c>
      <c r="E37" s="245"/>
      <c r="F37" s="245"/>
      <c r="G37" s="246"/>
      <c r="H37" s="1" t="s">
        <v>18</v>
      </c>
      <c r="N37" s="7"/>
    </row>
    <row r="38" spans="1:14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</row>
    <row r="39" spans="1:14" x14ac:dyDescent="0.2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</row>
    <row r="40" spans="1:14" x14ac:dyDescent="0.2">
      <c r="A40" s="6" t="s">
        <v>22</v>
      </c>
      <c r="N40" s="7"/>
    </row>
    <row r="41" spans="1:14" x14ac:dyDescent="0.2">
      <c r="A41" s="6" t="s">
        <v>35</v>
      </c>
      <c r="N41" s="7"/>
    </row>
    <row r="42" spans="1:14" x14ac:dyDescent="0.2">
      <c r="A42" s="6"/>
      <c r="N42" s="7"/>
    </row>
    <row r="43" spans="1:14" x14ac:dyDescent="0.2">
      <c r="A43" s="251" t="s">
        <v>40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3"/>
    </row>
    <row r="44" spans="1:14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</row>
  </sheetData>
  <sheetProtection algorithmName="SHA-512" hashValue="WHtZIfCpzjohRAj9fETCO6c4Xnjrt6MJs0oV3OzZY0/yGz4HetlTCkqC0DB6M1gbPthWqZPFnUPbxmnnHDMitQ==" saltValue="vnQiE1ICWLsLhImkKbk/gg==" spinCount="100000" sheet="1" scenarios="1" selectLockedCells="1"/>
  <customSheetViews>
    <customSheetView guid="{98CB097E-6A83-47C4-A2AD-423E31A73B74}" showGridLines="0" fitToPage="1">
      <selection activeCell="H26" sqref="H26"/>
      <pageMargins left="0.25" right="0.25" top="0.75" bottom="0.75" header="0.3" footer="0.3"/>
      <pageSetup paperSize="9" scale="79" orientation="landscape" r:id="rId1"/>
    </customSheetView>
    <customSheetView guid="{3A43066F-9B7E-4637-AA83-7333F2F68974}" showGridLines="0" fitToPage="1">
      <selection activeCell="D15" sqref="D15:G15"/>
      <pageMargins left="0.25" right="0.25" top="0.75" bottom="0.75" header="0.3" footer="0.3"/>
      <pageSetup paperSize="9" scale="79" orientation="landscape" r:id="rId2"/>
    </customSheetView>
  </customSheetViews>
  <mergeCells count="18">
    <mergeCell ref="D30:G30"/>
    <mergeCell ref="D32:G32"/>
    <mergeCell ref="A43:N43"/>
    <mergeCell ref="D35:G35"/>
    <mergeCell ref="D37:G37"/>
    <mergeCell ref="A21:C21"/>
    <mergeCell ref="A22:C22"/>
    <mergeCell ref="D26:G26"/>
    <mergeCell ref="D28:G28"/>
    <mergeCell ref="D15:G15"/>
    <mergeCell ref="D17:G17"/>
    <mergeCell ref="D22:G22"/>
    <mergeCell ref="D24:G24"/>
    <mergeCell ref="A15:C15"/>
    <mergeCell ref="A16:C16"/>
    <mergeCell ref="A17:C17"/>
    <mergeCell ref="A18:C18"/>
    <mergeCell ref="A20:C20"/>
  </mergeCells>
  <pageMargins left="0.25" right="0.25" top="0.75" bottom="0.75" header="0.3" footer="0.3"/>
  <pageSetup paperSize="9" scale="7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6"/>
  <sheetViews>
    <sheetView showGridLines="0" topLeftCell="D1" zoomScaleNormal="100" workbookViewId="0">
      <selection activeCell="I5" sqref="I5"/>
    </sheetView>
  </sheetViews>
  <sheetFormatPr baseColWidth="10" defaultColWidth="11.42578125" defaultRowHeight="18" customHeight="1" x14ac:dyDescent="0.25"/>
  <cols>
    <col min="1" max="1" width="40.85546875" style="21" bestFit="1" customWidth="1"/>
    <col min="2" max="2" width="23.7109375" style="21" bestFit="1" customWidth="1"/>
    <col min="3" max="3" width="28.5703125" style="21" bestFit="1" customWidth="1"/>
    <col min="4" max="4" width="32.5703125" style="21" bestFit="1" customWidth="1"/>
    <col min="5" max="5" width="24.42578125" style="21" bestFit="1" customWidth="1"/>
    <col min="6" max="6" width="17.7109375" style="21" bestFit="1" customWidth="1"/>
    <col min="7" max="8" width="30.5703125" style="21" bestFit="1" customWidth="1"/>
    <col min="9" max="9" width="27.7109375" style="21" bestFit="1" customWidth="1"/>
    <col min="10" max="10" width="4.42578125" style="21" bestFit="1" customWidth="1"/>
    <col min="11" max="11" width="51.7109375" style="21" customWidth="1"/>
    <col min="12" max="12" width="13.85546875" style="21" customWidth="1"/>
    <col min="13" max="13" width="11.42578125" style="21" customWidth="1"/>
    <col min="14" max="16384" width="11.42578125" style="21"/>
  </cols>
  <sheetData>
    <row r="1" spans="1:12" s="22" customFormat="1" ht="18" customHeight="1" x14ac:dyDescent="0.25">
      <c r="A1" s="18" t="str">
        <f>'Hinweise + Stammdaten'!D15</f>
        <v>Muster GmbH</v>
      </c>
      <c r="B1" s="257" t="str">
        <f>'Hinweise + Stammdaten'!D17</f>
        <v>Round A</v>
      </c>
      <c r="C1" s="257"/>
      <c r="F1" s="19"/>
      <c r="G1" s="19"/>
      <c r="H1" s="20"/>
      <c r="I1" s="20"/>
      <c r="J1" s="20"/>
      <c r="K1" s="21"/>
    </row>
    <row r="2" spans="1:12" s="22" customFormat="1" ht="18" customHeight="1" thickBot="1" x14ac:dyDescent="0.3">
      <c r="A2" s="23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22" customFormat="1" ht="18" customHeight="1" thickBot="1" x14ac:dyDescent="0.3">
      <c r="A3" s="24" t="s">
        <v>43</v>
      </c>
      <c r="B3" s="25"/>
      <c r="C3" s="26"/>
      <c r="D3" s="24" t="s">
        <v>44</v>
      </c>
      <c r="E3" s="27"/>
      <c r="F3" s="27"/>
      <c r="G3" s="27"/>
      <c r="H3" s="254" t="s">
        <v>41</v>
      </c>
      <c r="I3" s="255"/>
      <c r="J3" s="256"/>
      <c r="K3" s="29"/>
    </row>
    <row r="4" spans="1:12" s="22" customFormat="1" ht="18" customHeight="1" thickBot="1" x14ac:dyDescent="0.3">
      <c r="A4" s="18" t="s">
        <v>42</v>
      </c>
      <c r="B4" s="30"/>
      <c r="C4" s="31"/>
      <c r="D4" s="32" t="s">
        <v>45</v>
      </c>
      <c r="E4" s="27"/>
      <c r="F4" s="227" t="s">
        <v>54</v>
      </c>
      <c r="G4" s="227" t="s">
        <v>49</v>
      </c>
      <c r="H4" s="34" t="s">
        <v>66</v>
      </c>
      <c r="I4" s="35">
        <f>SUM(E5:E13)</f>
        <v>1500000</v>
      </c>
      <c r="J4" s="36"/>
      <c r="K4" s="21"/>
    </row>
    <row r="5" spans="1:12" s="22" customFormat="1" ht="18" customHeight="1" x14ac:dyDescent="0.25">
      <c r="A5" s="37"/>
      <c r="B5" s="38"/>
      <c r="C5" s="39"/>
      <c r="D5" s="40" t="str">
        <f>IF('Hinweise + Stammdaten'!D22="","",'Hinweise + Stammdaten'!D22)</f>
        <v>Hans Mustermann</v>
      </c>
      <c r="E5" s="41">
        <v>0</v>
      </c>
      <c r="F5" s="42">
        <f>$C$8</f>
        <v>540</v>
      </c>
      <c r="G5" s="43">
        <f>ROUND((E5/$C$8),0)</f>
        <v>0</v>
      </c>
      <c r="H5" s="44" t="s">
        <v>69</v>
      </c>
      <c r="I5" s="45">
        <v>10</v>
      </c>
      <c r="J5" s="51" t="s">
        <v>3</v>
      </c>
      <c r="K5" s="46" t="s">
        <v>28</v>
      </c>
    </row>
    <row r="6" spans="1:12" s="22" customFormat="1" ht="18" customHeight="1" thickBot="1" x14ac:dyDescent="0.3">
      <c r="A6" s="23" t="s">
        <v>49</v>
      </c>
      <c r="C6" s="47">
        <f>IF(B40&lt;=0,"",B40)</f>
        <v>25000</v>
      </c>
      <c r="D6" s="40" t="str">
        <f>IF('Hinweise + Stammdaten'!D24="","",'Hinweise + Stammdaten'!D24)</f>
        <v>Maria Musterfrau</v>
      </c>
      <c r="E6" s="41">
        <v>0</v>
      </c>
      <c r="F6" s="48">
        <f t="shared" ref="F6:F10" si="0">$C$8</f>
        <v>540</v>
      </c>
      <c r="G6" s="49">
        <f t="shared" ref="G6:G12" si="1">ROUND((E6/$C$8),0)</f>
        <v>0</v>
      </c>
      <c r="H6" s="44" t="s">
        <v>74</v>
      </c>
      <c r="I6" s="50">
        <f>I4/I5*100</f>
        <v>15000000</v>
      </c>
      <c r="J6" s="51"/>
      <c r="K6" s="52" t="s">
        <v>27</v>
      </c>
    </row>
    <row r="7" spans="1:12" s="22" customFormat="1" ht="18" customHeight="1" thickBot="1" x14ac:dyDescent="0.3">
      <c r="A7" s="24" t="s">
        <v>48</v>
      </c>
      <c r="B7" s="53"/>
      <c r="C7" s="54">
        <f>IF(I8="",ROUNDUP(I7,-2),I8)</f>
        <v>13500000</v>
      </c>
      <c r="D7" s="40" t="str">
        <f>IF('Hinweise + Stammdaten'!D26="","",'Hinweise + Stammdaten'!D26)</f>
        <v/>
      </c>
      <c r="E7" s="41">
        <v>0</v>
      </c>
      <c r="F7" s="48">
        <f t="shared" si="0"/>
        <v>540</v>
      </c>
      <c r="G7" s="49">
        <f t="shared" si="1"/>
        <v>0</v>
      </c>
      <c r="H7" s="55" t="s">
        <v>75</v>
      </c>
      <c r="I7" s="56">
        <f>I6-I4</f>
        <v>13500000</v>
      </c>
      <c r="J7" s="57"/>
      <c r="K7" s="58"/>
    </row>
    <row r="8" spans="1:12" s="22" customFormat="1" ht="18" customHeight="1" x14ac:dyDescent="0.25">
      <c r="A8" s="23" t="s">
        <v>50</v>
      </c>
      <c r="C8" s="59">
        <f>IF(C6="","",C7/C6)</f>
        <v>540</v>
      </c>
      <c r="D8" s="40" t="str">
        <f>IF('Hinweise + Stammdaten'!D28="","",'Hinweise + Stammdaten'!D28)</f>
        <v/>
      </c>
      <c r="E8" s="41">
        <v>0</v>
      </c>
      <c r="F8" s="48">
        <f t="shared" si="0"/>
        <v>540</v>
      </c>
      <c r="G8" s="49">
        <f t="shared" si="1"/>
        <v>0</v>
      </c>
      <c r="H8" s="60"/>
      <c r="I8" s="61"/>
      <c r="K8" s="58"/>
    </row>
    <row r="9" spans="1:12" s="22" customFormat="1" ht="18" customHeight="1" x14ac:dyDescent="0.25">
      <c r="A9" s="23"/>
      <c r="C9" s="59"/>
      <c r="D9" s="40" t="str">
        <f>IF('Hinweise + Stammdaten'!D30="","",'Hinweise + Stammdaten'!D30)</f>
        <v/>
      </c>
      <c r="E9" s="41">
        <v>0</v>
      </c>
      <c r="F9" s="48">
        <f t="shared" si="0"/>
        <v>540</v>
      </c>
      <c r="G9" s="49">
        <f t="shared" ref="G9:G10" si="2">ROUND((E9/$C$8),0)</f>
        <v>0</v>
      </c>
      <c r="H9" s="62"/>
      <c r="I9" s="61"/>
      <c r="K9" s="58"/>
    </row>
    <row r="10" spans="1:12" s="22" customFormat="1" ht="18" customHeight="1" thickBot="1" x14ac:dyDescent="0.3">
      <c r="A10" s="23"/>
      <c r="C10" s="59"/>
      <c r="D10" s="63" t="str">
        <f>IF('Hinweise + Stammdaten'!D32="","",'Hinweise + Stammdaten'!D32)</f>
        <v/>
      </c>
      <c r="E10" s="64">
        <v>0</v>
      </c>
      <c r="F10" s="65">
        <f t="shared" si="0"/>
        <v>540</v>
      </c>
      <c r="G10" s="66">
        <f t="shared" si="2"/>
        <v>0</v>
      </c>
      <c r="H10" s="62"/>
      <c r="I10" s="61"/>
      <c r="K10" s="58"/>
    </row>
    <row r="11" spans="1:12" s="22" customFormat="1" ht="18" customHeight="1" x14ac:dyDescent="0.25">
      <c r="A11" s="37" t="s">
        <v>51</v>
      </c>
      <c r="B11" s="38"/>
      <c r="C11" s="67">
        <v>-1</v>
      </c>
      <c r="D11" s="68" t="str">
        <f>IF('Hinweise + Stammdaten'!D35="","",'Hinweise + Stammdaten'!D35)</f>
        <v>Investor I</v>
      </c>
      <c r="E11" s="69">
        <v>1000000</v>
      </c>
      <c r="F11" s="70">
        <f t="shared" ref="F11:F12" si="3">IF(E11&gt;0,$C$8,"")</f>
        <v>540</v>
      </c>
      <c r="G11" s="71">
        <f t="shared" si="1"/>
        <v>1852</v>
      </c>
      <c r="H11" s="72" t="s">
        <v>29</v>
      </c>
      <c r="I11" s="73"/>
      <c r="J11" s="73"/>
      <c r="K11" s="74"/>
    </row>
    <row r="12" spans="1:12" s="22" customFormat="1" ht="18" customHeight="1" thickBot="1" x14ac:dyDescent="0.3">
      <c r="A12" s="75" t="s">
        <v>0</v>
      </c>
      <c r="B12" s="76"/>
      <c r="C12" s="77">
        <f>SUM(C8:C11)</f>
        <v>539</v>
      </c>
      <c r="D12" s="78" t="str">
        <f>IF('Hinweise + Stammdaten'!D37="","",'Hinweise + Stammdaten'!D37)</f>
        <v>Investor II</v>
      </c>
      <c r="E12" s="79">
        <v>500000</v>
      </c>
      <c r="F12" s="80">
        <f t="shared" si="3"/>
        <v>540</v>
      </c>
      <c r="G12" s="81">
        <f t="shared" si="1"/>
        <v>926</v>
      </c>
      <c r="H12" s="82" t="s">
        <v>30</v>
      </c>
      <c r="I12" s="83"/>
      <c r="J12" s="83"/>
      <c r="K12" s="84"/>
    </row>
    <row r="13" spans="1:12" s="22" customFormat="1" ht="18" customHeight="1" thickBot="1" x14ac:dyDescent="0.3">
      <c r="A13" s="85"/>
      <c r="C13" s="86"/>
      <c r="D13" s="87"/>
      <c r="E13" s="60"/>
      <c r="F13" s="62"/>
      <c r="G13" s="88"/>
      <c r="H13" s="89"/>
      <c r="K13" s="58"/>
    </row>
    <row r="14" spans="1:12" s="22" customFormat="1" ht="18" customHeight="1" thickBot="1" x14ac:dyDescent="0.3">
      <c r="A14" s="24" t="s">
        <v>63</v>
      </c>
      <c r="B14" s="25"/>
      <c r="C14" s="25"/>
      <c r="D14" s="90"/>
      <c r="E14" s="91"/>
      <c r="F14" s="21"/>
      <c r="I14" s="61"/>
    </row>
    <row r="15" spans="1:12" ht="18" customHeight="1" thickBot="1" x14ac:dyDescent="0.3">
      <c r="A15" s="92" t="s">
        <v>9</v>
      </c>
      <c r="B15" s="227" t="s">
        <v>64</v>
      </c>
      <c r="C15" s="226" t="s">
        <v>1</v>
      </c>
      <c r="D15" s="93" t="s">
        <v>2</v>
      </c>
      <c r="E15" s="29"/>
      <c r="F15" s="94"/>
      <c r="H15" s="62"/>
      <c r="I15" s="61"/>
      <c r="J15" s="61"/>
      <c r="K15" s="61"/>
      <c r="L15" s="95"/>
    </row>
    <row r="16" spans="1:12" ht="18" customHeight="1" x14ac:dyDescent="0.25">
      <c r="A16" s="96" t="str">
        <f t="shared" ref="A16:A23" si="4">D5</f>
        <v>Hans Mustermann</v>
      </c>
      <c r="B16" s="97">
        <f t="shared" ref="B16:B23" si="5">IF(E5&lt;1,0,ROUND(G5,0))</f>
        <v>0</v>
      </c>
      <c r="C16" s="98" t="str">
        <f t="shared" ref="C16:C23" si="6">IF(E5&lt;1,"",E5-B16)</f>
        <v/>
      </c>
      <c r="D16" s="99" t="str">
        <f t="shared" ref="D16:D23" si="7">IF(E5&lt;1,"",B16+C16)</f>
        <v/>
      </c>
      <c r="E16" s="62"/>
      <c r="F16" s="100"/>
      <c r="G16" s="101"/>
      <c r="H16" s="62"/>
      <c r="I16" s="61"/>
      <c r="J16" s="61"/>
      <c r="K16" s="61"/>
    </row>
    <row r="17" spans="1:11" ht="18" customHeight="1" x14ac:dyDescent="0.25">
      <c r="A17" s="96" t="str">
        <f t="shared" si="4"/>
        <v>Maria Musterfrau</v>
      </c>
      <c r="B17" s="97">
        <f t="shared" si="5"/>
        <v>0</v>
      </c>
      <c r="C17" s="98" t="str">
        <f t="shared" si="6"/>
        <v/>
      </c>
      <c r="D17" s="99" t="str">
        <f t="shared" si="7"/>
        <v/>
      </c>
      <c r="E17" s="62"/>
      <c r="F17" s="102"/>
      <c r="G17" s="103"/>
      <c r="I17" s="61"/>
      <c r="J17" s="61"/>
      <c r="K17" s="104"/>
    </row>
    <row r="18" spans="1:11" s="22" customFormat="1" ht="18" customHeight="1" x14ac:dyDescent="0.25">
      <c r="A18" s="96" t="str">
        <f t="shared" si="4"/>
        <v/>
      </c>
      <c r="B18" s="97">
        <f t="shared" si="5"/>
        <v>0</v>
      </c>
      <c r="C18" s="98" t="str">
        <f t="shared" si="6"/>
        <v/>
      </c>
      <c r="D18" s="99" t="str">
        <f t="shared" si="7"/>
        <v/>
      </c>
      <c r="E18" s="105"/>
      <c r="F18" s="106"/>
      <c r="G18" s="107"/>
    </row>
    <row r="19" spans="1:11" s="22" customFormat="1" ht="18" customHeight="1" x14ac:dyDescent="0.25">
      <c r="A19" s="96" t="str">
        <f t="shared" si="4"/>
        <v/>
      </c>
      <c r="B19" s="97">
        <f t="shared" si="5"/>
        <v>0</v>
      </c>
      <c r="C19" s="108" t="str">
        <f t="shared" si="6"/>
        <v/>
      </c>
      <c r="D19" s="99" t="str">
        <f t="shared" si="7"/>
        <v/>
      </c>
      <c r="E19" s="105"/>
      <c r="F19" s="106"/>
      <c r="G19" s="107"/>
    </row>
    <row r="20" spans="1:11" s="22" customFormat="1" ht="18" customHeight="1" x14ac:dyDescent="0.25">
      <c r="A20" s="96" t="str">
        <f t="shared" si="4"/>
        <v/>
      </c>
      <c r="B20" s="97">
        <f t="shared" si="5"/>
        <v>0</v>
      </c>
      <c r="C20" s="108" t="str">
        <f t="shared" si="6"/>
        <v/>
      </c>
      <c r="D20" s="99" t="str">
        <f t="shared" si="7"/>
        <v/>
      </c>
      <c r="E20" s="105"/>
      <c r="F20" s="106"/>
      <c r="G20" s="107"/>
    </row>
    <row r="21" spans="1:11" s="22" customFormat="1" ht="18" customHeight="1" x14ac:dyDescent="0.25">
      <c r="A21" s="96" t="str">
        <f t="shared" si="4"/>
        <v/>
      </c>
      <c r="B21" s="97">
        <f t="shared" si="5"/>
        <v>0</v>
      </c>
      <c r="C21" s="108" t="str">
        <f t="shared" si="6"/>
        <v/>
      </c>
      <c r="D21" s="99" t="str">
        <f t="shared" si="7"/>
        <v/>
      </c>
      <c r="E21" s="105"/>
      <c r="F21" s="106"/>
      <c r="G21" s="107"/>
    </row>
    <row r="22" spans="1:11" s="22" customFormat="1" ht="18" customHeight="1" x14ac:dyDescent="0.25">
      <c r="A22" s="96" t="str">
        <f t="shared" si="4"/>
        <v>Investor I</v>
      </c>
      <c r="B22" s="109">
        <f t="shared" si="5"/>
        <v>1852</v>
      </c>
      <c r="C22" s="110">
        <f t="shared" si="6"/>
        <v>998148</v>
      </c>
      <c r="D22" s="111">
        <f t="shared" si="7"/>
        <v>1000000</v>
      </c>
      <c r="E22" s="105"/>
      <c r="F22" s="106"/>
      <c r="G22" s="112"/>
    </row>
    <row r="23" spans="1:11" s="22" customFormat="1" ht="18" customHeight="1" x14ac:dyDescent="0.25">
      <c r="A23" s="96" t="str">
        <f t="shared" si="4"/>
        <v>Investor II</v>
      </c>
      <c r="B23" s="109">
        <f t="shared" si="5"/>
        <v>926</v>
      </c>
      <c r="C23" s="110">
        <f t="shared" si="6"/>
        <v>499074</v>
      </c>
      <c r="D23" s="111">
        <f t="shared" si="7"/>
        <v>500000</v>
      </c>
      <c r="E23" s="105"/>
      <c r="F23" s="113"/>
      <c r="G23" s="114"/>
    </row>
    <row r="24" spans="1:11" s="22" customFormat="1" ht="18" customHeight="1" thickBot="1" x14ac:dyDescent="0.3">
      <c r="A24" s="96"/>
      <c r="B24" s="97"/>
      <c r="C24" s="98"/>
      <c r="D24" s="115"/>
      <c r="E24" s="62"/>
    </row>
    <row r="25" spans="1:11" s="22" customFormat="1" ht="18" customHeight="1" thickBot="1" x14ac:dyDescent="0.3">
      <c r="A25" s="116" t="s">
        <v>52</v>
      </c>
      <c r="B25" s="117">
        <f>SUM(B18:B24)</f>
        <v>2778</v>
      </c>
      <c r="C25" s="118">
        <f>SUM(C16:C24)</f>
        <v>1497222</v>
      </c>
      <c r="D25" s="119">
        <f>SUM(D18:D24)</f>
        <v>1500000</v>
      </c>
    </row>
    <row r="26" spans="1:11" s="22" customFormat="1" ht="18" customHeight="1" thickBot="1" x14ac:dyDescent="0.3">
      <c r="A26" s="116" t="s">
        <v>53</v>
      </c>
      <c r="B26" s="119">
        <f>C6+B25</f>
        <v>27778</v>
      </c>
      <c r="C26" s="120"/>
      <c r="D26" s="121"/>
      <c r="E26" s="62"/>
      <c r="F26" s="122"/>
      <c r="G26" s="122"/>
      <c r="H26" s="122"/>
      <c r="I26" s="21"/>
      <c r="J26" s="21"/>
      <c r="K26" s="21"/>
    </row>
    <row r="27" spans="1:11" s="22" customFormat="1" ht="18" customHeight="1" thickBot="1" x14ac:dyDescent="0.3">
      <c r="A27" s="23"/>
      <c r="B27" s="21"/>
      <c r="C27" s="21"/>
      <c r="D27" s="21"/>
      <c r="E27" s="21"/>
      <c r="F27" s="21"/>
      <c r="G27" s="21"/>
      <c r="H27" s="21"/>
      <c r="I27" s="21"/>
    </row>
    <row r="28" spans="1:11" s="22" customFormat="1" ht="28.5" customHeight="1" thickBot="1" x14ac:dyDescent="0.3">
      <c r="A28" s="123" t="s">
        <v>55</v>
      </c>
      <c r="B28" s="124"/>
      <c r="C28" s="124"/>
      <c r="D28" s="124"/>
      <c r="E28" s="124"/>
      <c r="F28" s="124"/>
      <c r="G28" s="125"/>
      <c r="H28" s="126"/>
    </row>
    <row r="29" spans="1:11" s="22" customFormat="1" ht="18" customHeight="1" x14ac:dyDescent="0.25">
      <c r="A29" s="127" t="s">
        <v>9</v>
      </c>
      <c r="B29" s="221" t="s">
        <v>49</v>
      </c>
      <c r="C29" s="221" t="s">
        <v>57</v>
      </c>
      <c r="D29" s="221" t="s">
        <v>49</v>
      </c>
      <c r="E29" s="221" t="s">
        <v>57</v>
      </c>
      <c r="F29" s="128" t="s">
        <v>58</v>
      </c>
      <c r="G29" s="129" t="s">
        <v>61</v>
      </c>
      <c r="H29" s="128" t="s">
        <v>62</v>
      </c>
    </row>
    <row r="30" spans="1:11" s="22" customFormat="1" ht="18" customHeight="1" thickBot="1" x14ac:dyDescent="0.3">
      <c r="A30" s="130"/>
      <c r="B30" s="222" t="s">
        <v>60</v>
      </c>
      <c r="C30" s="222" t="s">
        <v>60</v>
      </c>
      <c r="D30" s="222" t="s">
        <v>59</v>
      </c>
      <c r="E30" s="222" t="s">
        <v>59</v>
      </c>
      <c r="F30" s="225"/>
      <c r="G30" s="223">
        <f>C7</f>
        <v>13500000</v>
      </c>
      <c r="H30" s="224">
        <f>G30+D25</f>
        <v>15000000</v>
      </c>
    </row>
    <row r="31" spans="1:11" s="22" customFormat="1" ht="18" customHeight="1" x14ac:dyDescent="0.25">
      <c r="A31" s="131" t="str">
        <f>A16</f>
        <v>Hans Mustermann</v>
      </c>
      <c r="B31" s="132">
        <f>'Hinweise + Stammdaten'!H22</f>
        <v>5000</v>
      </c>
      <c r="C31" s="133">
        <f>B31/$B$40</f>
        <v>0.2</v>
      </c>
      <c r="D31" s="134">
        <f t="shared" ref="D31:D38" si="8">B31+G5</f>
        <v>5000</v>
      </c>
      <c r="E31" s="135">
        <f>D31/$D$40</f>
        <v>0.1799985600115199</v>
      </c>
      <c r="F31" s="136">
        <f>E31-C31</f>
        <v>-2.0001439988480113E-2</v>
      </c>
      <c r="G31" s="137">
        <f t="shared" ref="G31:G38" si="9">$G$30*C31</f>
        <v>2700000</v>
      </c>
      <c r="H31" s="138">
        <f t="shared" ref="H31:H38" si="10">$H$30*E31</f>
        <v>2699978.4001727984</v>
      </c>
      <c r="J31" s="139"/>
      <c r="K31" s="139"/>
    </row>
    <row r="32" spans="1:11" s="22" customFormat="1" ht="18" customHeight="1" x14ac:dyDescent="0.25">
      <c r="A32" s="131" t="str">
        <f t="shared" ref="A32:A38" si="11">A17</f>
        <v>Maria Musterfrau</v>
      </c>
      <c r="B32" s="132">
        <f>'Hinweise + Stammdaten'!H24</f>
        <v>20000</v>
      </c>
      <c r="C32" s="133">
        <f>B32/$B$40</f>
        <v>0.8</v>
      </c>
      <c r="D32" s="134">
        <f t="shared" si="8"/>
        <v>20000</v>
      </c>
      <c r="E32" s="135">
        <f>D32/$D$40</f>
        <v>0.71999424004607959</v>
      </c>
      <c r="F32" s="136">
        <f t="shared" ref="F32:F39" si="12">E32-C32</f>
        <v>-8.0005759953920452E-2</v>
      </c>
      <c r="G32" s="140">
        <f t="shared" si="9"/>
        <v>10800000</v>
      </c>
      <c r="H32" s="141">
        <f t="shared" si="10"/>
        <v>10799913.600691194</v>
      </c>
      <c r="J32" s="139"/>
      <c r="K32" s="139"/>
    </row>
    <row r="33" spans="1:11" ht="18" customHeight="1" x14ac:dyDescent="0.25">
      <c r="A33" s="131" t="str">
        <f t="shared" si="11"/>
        <v/>
      </c>
      <c r="B33" s="132">
        <f>'Hinweise + Stammdaten'!H26</f>
        <v>0</v>
      </c>
      <c r="C33" s="133">
        <f>B33/$B$40</f>
        <v>0</v>
      </c>
      <c r="D33" s="134">
        <f t="shared" si="8"/>
        <v>0</v>
      </c>
      <c r="E33" s="135">
        <f>D33/$D$40</f>
        <v>0</v>
      </c>
      <c r="F33" s="136">
        <f t="shared" si="12"/>
        <v>0</v>
      </c>
      <c r="G33" s="140">
        <f t="shared" si="9"/>
        <v>0</v>
      </c>
      <c r="H33" s="141">
        <f t="shared" si="10"/>
        <v>0</v>
      </c>
      <c r="I33" s="22"/>
      <c r="J33" s="139"/>
      <c r="K33" s="139"/>
    </row>
    <row r="34" spans="1:11" ht="18" customHeight="1" x14ac:dyDescent="0.25">
      <c r="A34" s="131" t="str">
        <f t="shared" si="11"/>
        <v/>
      </c>
      <c r="B34" s="132">
        <f>'Hinweise + Stammdaten'!H28</f>
        <v>0</v>
      </c>
      <c r="C34" s="133">
        <f>B34/$B$40</f>
        <v>0</v>
      </c>
      <c r="D34" s="134">
        <f t="shared" si="8"/>
        <v>0</v>
      </c>
      <c r="E34" s="135">
        <f>D34/$D$40</f>
        <v>0</v>
      </c>
      <c r="F34" s="136">
        <f t="shared" si="12"/>
        <v>0</v>
      </c>
      <c r="G34" s="140">
        <f t="shared" si="9"/>
        <v>0</v>
      </c>
      <c r="H34" s="141">
        <f t="shared" si="10"/>
        <v>0</v>
      </c>
      <c r="I34" s="22"/>
      <c r="J34" s="139"/>
      <c r="K34" s="139"/>
    </row>
    <row r="35" spans="1:11" ht="18" customHeight="1" x14ac:dyDescent="0.25">
      <c r="A35" s="131" t="str">
        <f t="shared" si="11"/>
        <v/>
      </c>
      <c r="B35" s="132">
        <f>'Hinweise + Stammdaten'!H29</f>
        <v>0</v>
      </c>
      <c r="C35" s="133">
        <f t="shared" ref="C35:C36" si="13">B35/$B$40</f>
        <v>0</v>
      </c>
      <c r="D35" s="134">
        <f t="shared" si="8"/>
        <v>0</v>
      </c>
      <c r="E35" s="135">
        <f t="shared" ref="E35:E36" si="14">D35/$D$40</f>
        <v>0</v>
      </c>
      <c r="F35" s="136">
        <f t="shared" ref="F35:F36" si="15">E35-C35</f>
        <v>0</v>
      </c>
      <c r="G35" s="140">
        <f t="shared" ref="G35:G36" si="16">$G$30*C35</f>
        <v>0</v>
      </c>
      <c r="H35" s="141">
        <f t="shared" ref="H35:H36" si="17">$H$30*E35</f>
        <v>0</v>
      </c>
      <c r="I35" s="22"/>
      <c r="J35" s="139"/>
      <c r="K35" s="139"/>
    </row>
    <row r="36" spans="1:11" ht="18" customHeight="1" x14ac:dyDescent="0.25">
      <c r="A36" s="131" t="str">
        <f t="shared" si="11"/>
        <v/>
      </c>
      <c r="B36" s="132">
        <f>'Hinweise + Stammdaten'!H30</f>
        <v>0</v>
      </c>
      <c r="C36" s="133">
        <f t="shared" si="13"/>
        <v>0</v>
      </c>
      <c r="D36" s="134">
        <f t="shared" si="8"/>
        <v>0</v>
      </c>
      <c r="E36" s="135">
        <f t="shared" si="14"/>
        <v>0</v>
      </c>
      <c r="F36" s="136">
        <f t="shared" si="15"/>
        <v>0</v>
      </c>
      <c r="G36" s="140">
        <f t="shared" si="16"/>
        <v>0</v>
      </c>
      <c r="H36" s="141">
        <f t="shared" si="17"/>
        <v>0</v>
      </c>
      <c r="I36" s="22"/>
      <c r="J36" s="139"/>
      <c r="K36" s="139"/>
    </row>
    <row r="37" spans="1:11" ht="18" customHeight="1" x14ac:dyDescent="0.25">
      <c r="A37" s="131" t="str">
        <f t="shared" si="11"/>
        <v>Investor I</v>
      </c>
      <c r="B37" s="132">
        <f>'Hinweise + Stammdaten'!H31</f>
        <v>0</v>
      </c>
      <c r="C37" s="133">
        <f>B37/$B$40</f>
        <v>0</v>
      </c>
      <c r="D37" s="134">
        <f t="shared" si="8"/>
        <v>1852</v>
      </c>
      <c r="E37" s="135">
        <f>D37/$D$40</f>
        <v>6.6671466628266979E-2</v>
      </c>
      <c r="F37" s="136">
        <f t="shared" si="12"/>
        <v>6.6671466628266979E-2</v>
      </c>
      <c r="G37" s="140">
        <f t="shared" si="9"/>
        <v>0</v>
      </c>
      <c r="H37" s="141">
        <f t="shared" si="10"/>
        <v>1000071.9994240047</v>
      </c>
      <c r="I37" s="22"/>
      <c r="J37" s="139"/>
      <c r="K37" s="139"/>
    </row>
    <row r="38" spans="1:11" ht="18" customHeight="1" x14ac:dyDescent="0.25">
      <c r="A38" s="131" t="str">
        <f t="shared" si="11"/>
        <v>Investor II</v>
      </c>
      <c r="B38" s="132">
        <f>'Hinweise + Stammdaten'!H32</f>
        <v>0</v>
      </c>
      <c r="C38" s="133">
        <f t="shared" ref="C38" si="18">B38/$B$40</f>
        <v>0</v>
      </c>
      <c r="D38" s="134">
        <f t="shared" si="8"/>
        <v>926</v>
      </c>
      <c r="E38" s="135">
        <f t="shared" ref="E38" si="19">D38/$D$40</f>
        <v>3.3335733314133489E-2</v>
      </c>
      <c r="F38" s="136">
        <f t="shared" ref="F38" si="20">E38-C38</f>
        <v>3.3335733314133489E-2</v>
      </c>
      <c r="G38" s="140">
        <f t="shared" si="9"/>
        <v>0</v>
      </c>
      <c r="H38" s="141">
        <f t="shared" si="10"/>
        <v>500035.99971200235</v>
      </c>
      <c r="I38" s="22"/>
      <c r="J38" s="139"/>
      <c r="K38" s="139"/>
    </row>
    <row r="39" spans="1:11" ht="18" customHeight="1" thickBot="1" x14ac:dyDescent="0.3">
      <c r="A39" s="142" t="s">
        <v>76</v>
      </c>
      <c r="B39" s="143"/>
      <c r="C39" s="144"/>
      <c r="D39" s="145">
        <f>SUM(D37:D38)</f>
        <v>2778</v>
      </c>
      <c r="E39" s="146">
        <f>D39/$D$40</f>
        <v>0.10000719994240045</v>
      </c>
      <c r="F39" s="147">
        <f t="shared" si="12"/>
        <v>0.10000719994240045</v>
      </c>
      <c r="G39" s="148"/>
      <c r="H39" s="149"/>
      <c r="I39" s="22"/>
      <c r="J39" s="139"/>
    </row>
    <row r="40" spans="1:11" ht="18" customHeight="1" thickBot="1" x14ac:dyDescent="0.3">
      <c r="A40" s="150" t="s">
        <v>2</v>
      </c>
      <c r="B40" s="151">
        <f t="shared" ref="B40:H40" si="21">SUM(B31:B39)</f>
        <v>25000</v>
      </c>
      <c r="C40" s="152">
        <f t="shared" si="21"/>
        <v>1</v>
      </c>
      <c r="D40" s="151">
        <f>SUM(D31:D38)</f>
        <v>27778</v>
      </c>
      <c r="E40" s="153">
        <f>SUM(E31:E38)</f>
        <v>1</v>
      </c>
      <c r="F40" s="154">
        <f>SUM(F31:F38)</f>
        <v>-9.7144514654701197E-17</v>
      </c>
      <c r="G40" s="155">
        <f t="shared" si="21"/>
        <v>13500000</v>
      </c>
      <c r="H40" s="156">
        <f t="shared" si="21"/>
        <v>14999999.999999998</v>
      </c>
    </row>
    <row r="41" spans="1:11" ht="18" customHeight="1" thickBot="1" x14ac:dyDescent="0.3">
      <c r="A41" s="157"/>
      <c r="B41" s="25"/>
      <c r="C41" s="25"/>
      <c r="D41" s="25"/>
      <c r="E41" s="25"/>
      <c r="F41" s="25"/>
      <c r="G41" s="25"/>
      <c r="H41" s="26"/>
      <c r="I41" s="22"/>
    </row>
    <row r="46" spans="1:11" ht="18" customHeight="1" x14ac:dyDescent="0.25">
      <c r="C46" s="62"/>
    </row>
  </sheetData>
  <sheetProtection algorithmName="SHA-512" hashValue="A+g82q2OUdv6PvfwfBwzVe2g0SC8Oj4dv7XH2EzSBmoKFDsQ1dZ3ONZ2H05wMThd2LHLJ2eKA+QabtwYKglHcw==" saltValue="7MFeQRP/5UA3rbkc7W/+Lw==" spinCount="100000" sheet="1" selectLockedCells="1"/>
  <customSheetViews>
    <customSheetView guid="{98CB097E-6A83-47C4-A2AD-423E31A73B74}" scale="80" showGridLines="0" fitToPage="1" hiddenRows="1" topLeftCell="B1">
      <selection activeCell="E11" sqref="E11"/>
      <pageMargins left="0.4" right="0.2" top="0.78740157480314965" bottom="0.78740157480314965" header="0.31496062992125984" footer="0.31496062992125984"/>
      <pageSetup paperSize="9" scale="45" orientation="landscape" r:id="rId1"/>
    </customSheetView>
    <customSheetView guid="{3A43066F-9B7E-4637-AA83-7333F2F68974}" scale="80" showGridLines="0" fitToPage="1" topLeftCell="B1">
      <selection activeCell="E11" sqref="E11"/>
      <pageMargins left="0.4" right="0.2" top="0.78740157480314965" bottom="0.78740157480314965" header="0.31496062992125984" footer="0.31496062992125984"/>
      <pageSetup paperSize="9" scale="45" orientation="landscape" r:id="rId2"/>
    </customSheetView>
  </customSheetViews>
  <mergeCells count="2">
    <mergeCell ref="H3:J3"/>
    <mergeCell ref="B1:C1"/>
  </mergeCells>
  <pageMargins left="0.4" right="0.2" top="0.78740157480314965" bottom="0.78740157480314965" header="0.31496062992125984" footer="0.31496062992125984"/>
  <pageSetup paperSize="9" scale="45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9"/>
  <sheetViews>
    <sheetView showGridLines="0" topLeftCell="E1" zoomScaleNormal="100" workbookViewId="0">
      <selection activeCell="I8" sqref="I8"/>
    </sheetView>
  </sheetViews>
  <sheetFormatPr baseColWidth="10" defaultColWidth="11.42578125" defaultRowHeight="18" customHeight="1" x14ac:dyDescent="0.25"/>
  <cols>
    <col min="1" max="1" width="40.85546875" style="21" bestFit="1" customWidth="1"/>
    <col min="2" max="2" width="23.7109375" style="21" bestFit="1" customWidth="1"/>
    <col min="3" max="3" width="28.5703125" style="21" bestFit="1" customWidth="1"/>
    <col min="4" max="4" width="31.7109375" style="21" bestFit="1" customWidth="1"/>
    <col min="5" max="5" width="24.42578125" style="21" bestFit="1" customWidth="1"/>
    <col min="6" max="6" width="17.7109375" style="21" bestFit="1" customWidth="1"/>
    <col min="7" max="8" width="30.5703125" style="21" bestFit="1" customWidth="1"/>
    <col min="9" max="9" width="27.7109375" style="21" bestFit="1" customWidth="1"/>
    <col min="10" max="10" width="4.42578125" style="21" bestFit="1" customWidth="1"/>
    <col min="11" max="11" width="50.28515625" style="21" customWidth="1"/>
    <col min="12" max="12" width="13.85546875" style="21" customWidth="1"/>
    <col min="13" max="13" width="11.42578125" style="21" customWidth="1"/>
    <col min="14" max="16384" width="11.42578125" style="21"/>
  </cols>
  <sheetData>
    <row r="1" spans="1:12" s="22" customFormat="1" ht="18" customHeight="1" x14ac:dyDescent="0.25">
      <c r="A1" s="18" t="str">
        <f>'1. Invest + %'!A1</f>
        <v>Muster GmbH</v>
      </c>
      <c r="B1" s="29" t="str">
        <f>'1. Invest + %'!B1</f>
        <v>Round A</v>
      </c>
      <c r="C1" s="30"/>
      <c r="D1" s="19"/>
      <c r="E1" s="19"/>
      <c r="F1" s="19"/>
      <c r="G1" s="19"/>
      <c r="H1" s="20"/>
      <c r="I1" s="20"/>
      <c r="J1" s="20"/>
      <c r="K1" s="21"/>
    </row>
    <row r="2" spans="1:12" s="22" customFormat="1" ht="18" customHeight="1" thickBot="1" x14ac:dyDescent="0.3">
      <c r="A2" s="23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22" customFormat="1" ht="18" customHeight="1" thickBot="1" x14ac:dyDescent="0.3">
      <c r="A3" s="24" t="s">
        <v>43</v>
      </c>
      <c r="B3" s="25"/>
      <c r="C3" s="26"/>
      <c r="D3" s="24" t="s">
        <v>44</v>
      </c>
      <c r="E3" s="27"/>
      <c r="F3" s="27"/>
      <c r="G3" s="27"/>
      <c r="H3" s="254" t="s">
        <v>70</v>
      </c>
      <c r="I3" s="255"/>
      <c r="J3" s="256"/>
      <c r="K3" s="29"/>
    </row>
    <row r="4" spans="1:12" s="22" customFormat="1" ht="18" customHeight="1" thickBot="1" x14ac:dyDescent="0.3">
      <c r="A4" s="18" t="s">
        <v>42</v>
      </c>
      <c r="B4" s="30"/>
      <c r="C4" s="158"/>
      <c r="D4" s="18" t="s">
        <v>45</v>
      </c>
      <c r="E4" s="24"/>
      <c r="F4" s="227" t="s">
        <v>54</v>
      </c>
      <c r="G4" s="227" t="s">
        <v>49</v>
      </c>
      <c r="H4" s="159" t="s">
        <v>66</v>
      </c>
      <c r="I4" s="197">
        <f>SUM(E5:E12)</f>
        <v>3000000</v>
      </c>
      <c r="J4" s="36"/>
      <c r="K4" s="21"/>
    </row>
    <row r="5" spans="1:12" s="22" customFormat="1" ht="18" customHeight="1" x14ac:dyDescent="0.25">
      <c r="A5" s="37"/>
      <c r="B5" s="38"/>
      <c r="C5" s="39"/>
      <c r="D5" s="160" t="str">
        <f>'1. Invest + %'!D5</f>
        <v>Hans Mustermann</v>
      </c>
      <c r="E5" s="41">
        <v>0</v>
      </c>
      <c r="F5" s="42">
        <f>$C$8</f>
        <v>600</v>
      </c>
      <c r="G5" s="49">
        <f>ROUND((E5/$C$8),0)</f>
        <v>0</v>
      </c>
      <c r="H5" s="161" t="s">
        <v>69</v>
      </c>
      <c r="I5" s="198">
        <f>E39</f>
        <v>0.16666666666666666</v>
      </c>
      <c r="J5" s="51"/>
      <c r="K5" s="58"/>
    </row>
    <row r="6" spans="1:12" s="22" customFormat="1" ht="18" customHeight="1" thickBot="1" x14ac:dyDescent="0.3">
      <c r="A6" s="23" t="s">
        <v>49</v>
      </c>
      <c r="C6" s="47">
        <f>B40</f>
        <v>25000</v>
      </c>
      <c r="D6" s="162" t="str">
        <f>'1. Invest + %'!D6</f>
        <v>Maria Musterfrau</v>
      </c>
      <c r="E6" s="41">
        <v>0</v>
      </c>
      <c r="F6" s="42">
        <f t="shared" ref="F6:F10" si="0">$C$8</f>
        <v>600</v>
      </c>
      <c r="G6" s="49">
        <f t="shared" ref="G6:G10" si="1">ROUND((E6/$C$8),0)</f>
        <v>0</v>
      </c>
      <c r="H6" s="161" t="s">
        <v>74</v>
      </c>
      <c r="I6" s="199">
        <f>I7+I4</f>
        <v>18000000</v>
      </c>
      <c r="J6" s="51"/>
      <c r="K6" s="58"/>
    </row>
    <row r="7" spans="1:12" s="22" customFormat="1" ht="18" customHeight="1" thickBot="1" x14ac:dyDescent="0.3">
      <c r="A7" s="24" t="s">
        <v>48</v>
      </c>
      <c r="B7" s="53"/>
      <c r="C7" s="54">
        <f>IF(I8="",ROUNDUP(I7,-2),I8)</f>
        <v>15000000</v>
      </c>
      <c r="D7" s="162" t="str">
        <f>'1. Invest + %'!D7</f>
        <v/>
      </c>
      <c r="E7" s="41">
        <v>0</v>
      </c>
      <c r="F7" s="42">
        <f t="shared" si="0"/>
        <v>600</v>
      </c>
      <c r="G7" s="49">
        <f t="shared" si="1"/>
        <v>0</v>
      </c>
      <c r="H7" s="163" t="s">
        <v>75</v>
      </c>
      <c r="I7" s="200">
        <f>C7</f>
        <v>15000000</v>
      </c>
      <c r="J7" s="165"/>
      <c r="K7" s="58"/>
    </row>
    <row r="8" spans="1:12" s="22" customFormat="1" ht="18" customHeight="1" thickBot="1" x14ac:dyDescent="0.3">
      <c r="A8" s="23" t="s">
        <v>50</v>
      </c>
      <c r="C8" s="59">
        <f>C7/C6</f>
        <v>600</v>
      </c>
      <c r="D8" s="162" t="str">
        <f>'1. Invest + %'!D8</f>
        <v/>
      </c>
      <c r="E8" s="41">
        <v>0</v>
      </c>
      <c r="F8" s="42">
        <f t="shared" si="0"/>
        <v>600</v>
      </c>
      <c r="G8" s="49">
        <f t="shared" si="1"/>
        <v>0</v>
      </c>
      <c r="H8" s="201" t="s">
        <v>67</v>
      </c>
      <c r="I8" s="202">
        <v>15000000</v>
      </c>
      <c r="J8" s="203"/>
      <c r="K8" s="204" t="s">
        <v>20</v>
      </c>
    </row>
    <row r="9" spans="1:12" s="22" customFormat="1" ht="18" customHeight="1" x14ac:dyDescent="0.25">
      <c r="A9" s="37" t="s">
        <v>51</v>
      </c>
      <c r="B9" s="38"/>
      <c r="C9" s="67">
        <v>-1</v>
      </c>
      <c r="D9" s="162" t="str">
        <f>'1. Invest + %'!D9</f>
        <v/>
      </c>
      <c r="E9" s="41">
        <v>0</v>
      </c>
      <c r="F9" s="42">
        <f t="shared" si="0"/>
        <v>600</v>
      </c>
      <c r="G9" s="49">
        <f t="shared" si="1"/>
        <v>0</v>
      </c>
      <c r="K9" s="58"/>
    </row>
    <row r="10" spans="1:12" s="22" customFormat="1" ht="18" customHeight="1" thickBot="1" x14ac:dyDescent="0.3">
      <c r="A10" s="75" t="s">
        <v>0</v>
      </c>
      <c r="B10" s="76"/>
      <c r="C10" s="77">
        <f>SUM(C8:C9)</f>
        <v>599</v>
      </c>
      <c r="D10" s="205" t="str">
        <f>'1. Invest + %'!D10</f>
        <v/>
      </c>
      <c r="E10" s="64">
        <v>0</v>
      </c>
      <c r="F10" s="97">
        <f t="shared" si="0"/>
        <v>600</v>
      </c>
      <c r="G10" s="206">
        <f t="shared" si="1"/>
        <v>0</v>
      </c>
      <c r="K10" s="58"/>
    </row>
    <row r="11" spans="1:12" s="22" customFormat="1" ht="18" customHeight="1" x14ac:dyDescent="0.25">
      <c r="A11" s="207"/>
      <c r="C11" s="47"/>
      <c r="D11" s="237" t="str">
        <f>'1. Invest + %'!D11</f>
        <v>Investor I</v>
      </c>
      <c r="E11" s="239">
        <v>2000000</v>
      </c>
      <c r="F11" s="70">
        <f t="shared" ref="F11" si="2">IF(E11&gt;0,$C$8,"")</f>
        <v>600</v>
      </c>
      <c r="G11" s="230">
        <f>ROUND((E11/$C$8),0)</f>
        <v>3333</v>
      </c>
      <c r="H11" s="208" t="s">
        <v>29</v>
      </c>
      <c r="I11" s="73"/>
      <c r="J11" s="73"/>
      <c r="K11" s="74"/>
    </row>
    <row r="12" spans="1:12" s="22" customFormat="1" ht="18" customHeight="1" thickBot="1" x14ac:dyDescent="0.3">
      <c r="A12" s="207"/>
      <c r="C12" s="47"/>
      <c r="D12" s="238" t="str">
        <f>'1. Invest + %'!D12</f>
        <v>Investor II</v>
      </c>
      <c r="E12" s="240">
        <v>1000000</v>
      </c>
      <c r="F12" s="80">
        <f t="shared" ref="F12" si="3">IF(E12&gt;0,$C$8,"")</f>
        <v>600</v>
      </c>
      <c r="G12" s="236">
        <f t="shared" ref="G12" si="4">ROUND((E12/$C$8),0)</f>
        <v>1667</v>
      </c>
      <c r="H12" s="209" t="s">
        <v>30</v>
      </c>
      <c r="I12" s="83"/>
      <c r="J12" s="83"/>
      <c r="K12" s="84"/>
    </row>
    <row r="13" spans="1:12" s="22" customFormat="1" ht="18" customHeight="1" thickBot="1" x14ac:dyDescent="0.3">
      <c r="A13" s="85"/>
      <c r="C13" s="86"/>
      <c r="D13" s="87"/>
      <c r="E13" s="60"/>
      <c r="F13" s="62"/>
      <c r="G13" s="183"/>
      <c r="H13" s="89"/>
      <c r="K13" s="58"/>
    </row>
    <row r="14" spans="1:12" s="22" customFormat="1" ht="18" customHeight="1" thickBot="1" x14ac:dyDescent="0.3">
      <c r="A14" s="24" t="s">
        <v>63</v>
      </c>
      <c r="B14" s="25"/>
      <c r="C14" s="25"/>
      <c r="D14" s="90"/>
      <c r="E14" s="91"/>
      <c r="F14" s="21"/>
    </row>
    <row r="15" spans="1:12" ht="18" customHeight="1" thickBot="1" x14ac:dyDescent="0.3">
      <c r="A15" s="92" t="s">
        <v>9</v>
      </c>
      <c r="B15" s="227" t="s">
        <v>64</v>
      </c>
      <c r="C15" s="226" t="s">
        <v>1</v>
      </c>
      <c r="D15" s="93" t="s">
        <v>56</v>
      </c>
      <c r="E15" s="29"/>
      <c r="F15" s="94"/>
      <c r="L15" s="95"/>
    </row>
    <row r="16" spans="1:12" ht="18" customHeight="1" x14ac:dyDescent="0.25">
      <c r="A16" s="96" t="str">
        <f t="shared" ref="A16:A23" si="5">D5</f>
        <v>Hans Mustermann</v>
      </c>
      <c r="B16" s="97">
        <f t="shared" ref="B16:B23" si="6">IF(E5&lt;1,0,ROUND(G5,0))</f>
        <v>0</v>
      </c>
      <c r="C16" s="98" t="str">
        <f t="shared" ref="C16:C23" si="7">IF(E5&lt;1,"",E5-B16)</f>
        <v/>
      </c>
      <c r="D16" s="210" t="str">
        <f t="shared" ref="D16:D23" si="8">IF(E5&lt;1,"",B16+C16)</f>
        <v/>
      </c>
      <c r="E16" s="62"/>
      <c r="F16" s="100"/>
      <c r="G16" s="101"/>
    </row>
    <row r="17" spans="1:11" ht="18" customHeight="1" x14ac:dyDescent="0.25">
      <c r="A17" s="96" t="str">
        <f t="shared" si="5"/>
        <v>Maria Musterfrau</v>
      </c>
      <c r="B17" s="97">
        <f t="shared" si="6"/>
        <v>0</v>
      </c>
      <c r="C17" s="98" t="str">
        <f t="shared" si="7"/>
        <v/>
      </c>
      <c r="D17" s="210" t="str">
        <f t="shared" si="8"/>
        <v/>
      </c>
      <c r="E17" s="62"/>
      <c r="F17" s="102"/>
      <c r="G17" s="103"/>
    </row>
    <row r="18" spans="1:11" ht="18" customHeight="1" x14ac:dyDescent="0.25">
      <c r="A18" s="96" t="str">
        <f t="shared" si="5"/>
        <v/>
      </c>
      <c r="B18" s="97">
        <f t="shared" si="6"/>
        <v>0</v>
      </c>
      <c r="C18" s="98" t="str">
        <f t="shared" si="7"/>
        <v/>
      </c>
      <c r="D18" s="210" t="str">
        <f t="shared" si="8"/>
        <v/>
      </c>
      <c r="E18" s="62"/>
      <c r="F18" s="102"/>
      <c r="G18" s="103"/>
    </row>
    <row r="19" spans="1:11" ht="18" customHeight="1" x14ac:dyDescent="0.25">
      <c r="A19" s="96" t="str">
        <f t="shared" si="5"/>
        <v/>
      </c>
      <c r="B19" s="97">
        <f t="shared" si="6"/>
        <v>0</v>
      </c>
      <c r="C19" s="98" t="str">
        <f t="shared" si="7"/>
        <v/>
      </c>
      <c r="D19" s="210" t="str">
        <f t="shared" si="8"/>
        <v/>
      </c>
      <c r="E19" s="62"/>
      <c r="F19" s="102"/>
      <c r="G19" s="103"/>
    </row>
    <row r="20" spans="1:11" s="22" customFormat="1" ht="18" customHeight="1" x14ac:dyDescent="0.25">
      <c r="A20" s="96" t="str">
        <f t="shared" si="5"/>
        <v/>
      </c>
      <c r="B20" s="97">
        <f t="shared" si="6"/>
        <v>0</v>
      </c>
      <c r="C20" s="98" t="str">
        <f t="shared" si="7"/>
        <v/>
      </c>
      <c r="D20" s="210" t="str">
        <f t="shared" si="8"/>
        <v/>
      </c>
      <c r="E20" s="105"/>
      <c r="F20" s="106"/>
      <c r="G20" s="107"/>
      <c r="I20" s="139"/>
    </row>
    <row r="21" spans="1:11" s="22" customFormat="1" ht="18" customHeight="1" x14ac:dyDescent="0.25">
      <c r="A21" s="96" t="str">
        <f t="shared" si="5"/>
        <v/>
      </c>
      <c r="B21" s="97">
        <f t="shared" si="6"/>
        <v>0</v>
      </c>
      <c r="C21" s="98" t="str">
        <f t="shared" si="7"/>
        <v/>
      </c>
      <c r="D21" s="210" t="str">
        <f t="shared" si="8"/>
        <v/>
      </c>
      <c r="E21" s="105"/>
      <c r="F21" s="106"/>
      <c r="G21" s="107"/>
    </row>
    <row r="22" spans="1:11" s="22" customFormat="1" ht="18" customHeight="1" x14ac:dyDescent="0.25">
      <c r="A22" s="211" t="str">
        <f t="shared" si="5"/>
        <v>Investor I</v>
      </c>
      <c r="B22" s="109">
        <f t="shared" si="6"/>
        <v>3333</v>
      </c>
      <c r="C22" s="212">
        <f t="shared" si="7"/>
        <v>1996667</v>
      </c>
      <c r="D22" s="213">
        <f t="shared" si="8"/>
        <v>2000000</v>
      </c>
      <c r="E22" s="105"/>
      <c r="F22" s="106"/>
      <c r="G22" s="112"/>
    </row>
    <row r="23" spans="1:11" s="22" customFormat="1" ht="18" customHeight="1" x14ac:dyDescent="0.25">
      <c r="A23" s="211" t="str">
        <f t="shared" si="5"/>
        <v>Investor II</v>
      </c>
      <c r="B23" s="109">
        <f t="shared" si="6"/>
        <v>1667</v>
      </c>
      <c r="C23" s="212">
        <f t="shared" si="7"/>
        <v>998333</v>
      </c>
      <c r="D23" s="213">
        <f t="shared" si="8"/>
        <v>1000000</v>
      </c>
      <c r="E23" s="105"/>
      <c r="F23" s="113"/>
      <c r="G23" s="114"/>
    </row>
    <row r="24" spans="1:11" s="22" customFormat="1" ht="18" customHeight="1" thickBot="1" x14ac:dyDescent="0.3">
      <c r="A24" s="96"/>
      <c r="B24" s="97"/>
      <c r="C24" s="98"/>
      <c r="D24" s="184"/>
      <c r="E24" s="62"/>
    </row>
    <row r="25" spans="1:11" s="22" customFormat="1" ht="18" customHeight="1" thickBot="1" x14ac:dyDescent="0.3">
      <c r="A25" s="116" t="s">
        <v>52</v>
      </c>
      <c r="B25" s="117">
        <f>SUM(B20:B24)</f>
        <v>5000</v>
      </c>
      <c r="C25" s="118">
        <f>SUM(C16:C24)</f>
        <v>2995000</v>
      </c>
      <c r="D25" s="185">
        <f>SUM(D20:D24)</f>
        <v>3000000</v>
      </c>
    </row>
    <row r="26" spans="1:11" s="22" customFormat="1" ht="18" customHeight="1" thickBot="1" x14ac:dyDescent="0.3">
      <c r="A26" s="116" t="s">
        <v>53</v>
      </c>
      <c r="B26" s="119">
        <f>C6+B25</f>
        <v>30000</v>
      </c>
      <c r="C26" s="120"/>
      <c r="D26" s="121"/>
      <c r="E26" s="62"/>
      <c r="F26" s="122"/>
      <c r="G26" s="122"/>
      <c r="H26" s="122"/>
      <c r="I26" s="21"/>
      <c r="J26" s="21"/>
      <c r="K26" s="21"/>
    </row>
    <row r="27" spans="1:11" s="22" customFormat="1" ht="18" customHeight="1" thickBot="1" x14ac:dyDescent="0.3">
      <c r="A27" s="23"/>
      <c r="B27" s="21"/>
      <c r="C27" s="21"/>
      <c r="D27" s="21"/>
      <c r="E27" s="21"/>
      <c r="F27" s="21"/>
      <c r="G27" s="21"/>
      <c r="H27" s="21"/>
      <c r="I27" s="21"/>
    </row>
    <row r="28" spans="1:11" s="22" customFormat="1" ht="18" customHeight="1" thickBot="1" x14ac:dyDescent="0.3">
      <c r="A28" s="186" t="s">
        <v>55</v>
      </c>
      <c r="B28" s="124"/>
      <c r="C28" s="124"/>
      <c r="D28" s="124"/>
      <c r="E28" s="124"/>
      <c r="F28" s="124"/>
      <c r="G28" s="125"/>
      <c r="H28" s="126"/>
    </row>
    <row r="29" spans="1:11" s="22" customFormat="1" ht="18" customHeight="1" x14ac:dyDescent="0.25">
      <c r="A29" s="186" t="s">
        <v>9</v>
      </c>
      <c r="B29" s="221" t="s">
        <v>49</v>
      </c>
      <c r="C29" s="221" t="s">
        <v>57</v>
      </c>
      <c r="D29" s="221" t="s">
        <v>49</v>
      </c>
      <c r="E29" s="221" t="s">
        <v>57</v>
      </c>
      <c r="F29" s="128" t="s">
        <v>58</v>
      </c>
      <c r="G29" s="129" t="s">
        <v>61</v>
      </c>
      <c r="H29" s="128" t="s">
        <v>62</v>
      </c>
    </row>
    <row r="30" spans="1:11" s="22" customFormat="1" ht="18" customHeight="1" thickBot="1" x14ac:dyDescent="0.3">
      <c r="A30" s="130"/>
      <c r="B30" s="222" t="s">
        <v>60</v>
      </c>
      <c r="C30" s="222" t="s">
        <v>60</v>
      </c>
      <c r="D30" s="222" t="s">
        <v>59</v>
      </c>
      <c r="E30" s="222" t="s">
        <v>59</v>
      </c>
      <c r="F30" s="225"/>
      <c r="G30" s="223">
        <f>C7</f>
        <v>15000000</v>
      </c>
      <c r="H30" s="224">
        <f>G30+D25</f>
        <v>18000000</v>
      </c>
    </row>
    <row r="31" spans="1:11" s="22" customFormat="1" ht="18" customHeight="1" x14ac:dyDescent="0.25">
      <c r="A31" s="131" t="str">
        <f>A16</f>
        <v>Hans Mustermann</v>
      </c>
      <c r="B31" s="132">
        <f>'1. Invest + %'!D31</f>
        <v>5000</v>
      </c>
      <c r="C31" s="214">
        <f>B31/$B$40</f>
        <v>0.2</v>
      </c>
      <c r="D31" s="134">
        <f t="shared" ref="D31:D38" si="9">B31+G5</f>
        <v>5000</v>
      </c>
      <c r="E31" s="135">
        <f>D31/$D$40</f>
        <v>0.16666666666666666</v>
      </c>
      <c r="F31" s="136">
        <f>E31-C31</f>
        <v>-3.3333333333333354E-2</v>
      </c>
      <c r="G31" s="137">
        <f t="shared" ref="G31:G38" si="10">$G$30*C31</f>
        <v>3000000</v>
      </c>
      <c r="H31" s="138">
        <f t="shared" ref="H31:H38" si="11">$H$30*E31</f>
        <v>3000000</v>
      </c>
      <c r="J31" s="139"/>
      <c r="K31" s="139"/>
    </row>
    <row r="32" spans="1:11" s="22" customFormat="1" ht="18" customHeight="1" x14ac:dyDescent="0.25">
      <c r="A32" s="131" t="str">
        <f t="shared" ref="A32:A38" si="12">A17</f>
        <v>Maria Musterfrau</v>
      </c>
      <c r="B32" s="132">
        <f>'1. Invest + %'!D32</f>
        <v>20000</v>
      </c>
      <c r="C32" s="214">
        <f t="shared" ref="C32:C36" si="13">B32/$B$40</f>
        <v>0.8</v>
      </c>
      <c r="D32" s="134">
        <f t="shared" si="9"/>
        <v>20000</v>
      </c>
      <c r="E32" s="135">
        <f t="shared" ref="E32:E36" si="14">D32/$D$40</f>
        <v>0.66666666666666663</v>
      </c>
      <c r="F32" s="136">
        <f t="shared" ref="F32:F36" si="15">E32-C32</f>
        <v>-0.13333333333333341</v>
      </c>
      <c r="G32" s="140">
        <f t="shared" si="10"/>
        <v>12000000</v>
      </c>
      <c r="H32" s="141">
        <f t="shared" si="11"/>
        <v>12000000</v>
      </c>
      <c r="J32" s="139"/>
      <c r="K32" s="139"/>
    </row>
    <row r="33" spans="1:11" s="22" customFormat="1" ht="18" customHeight="1" x14ac:dyDescent="0.25">
      <c r="A33" s="131" t="str">
        <f t="shared" si="12"/>
        <v/>
      </c>
      <c r="B33" s="132">
        <f>'1. Invest + %'!D33</f>
        <v>0</v>
      </c>
      <c r="C33" s="214">
        <f t="shared" si="13"/>
        <v>0</v>
      </c>
      <c r="D33" s="134">
        <f t="shared" si="9"/>
        <v>0</v>
      </c>
      <c r="E33" s="135">
        <f t="shared" si="14"/>
        <v>0</v>
      </c>
      <c r="F33" s="136">
        <f t="shared" si="15"/>
        <v>0</v>
      </c>
      <c r="G33" s="140">
        <f t="shared" ref="G33:G36" si="16">$G$30*C33</f>
        <v>0</v>
      </c>
      <c r="H33" s="141">
        <f t="shared" ref="H33:H36" si="17">$H$30*E33</f>
        <v>0</v>
      </c>
      <c r="J33" s="139"/>
      <c r="K33" s="139"/>
    </row>
    <row r="34" spans="1:11" s="22" customFormat="1" ht="18" customHeight="1" x14ac:dyDescent="0.25">
      <c r="A34" s="131" t="str">
        <f t="shared" si="12"/>
        <v/>
      </c>
      <c r="B34" s="132">
        <f>'1. Invest + %'!D34</f>
        <v>0</v>
      </c>
      <c r="C34" s="214">
        <f t="shared" si="13"/>
        <v>0</v>
      </c>
      <c r="D34" s="134">
        <f t="shared" si="9"/>
        <v>0</v>
      </c>
      <c r="E34" s="135">
        <f t="shared" si="14"/>
        <v>0</v>
      </c>
      <c r="F34" s="136">
        <f t="shared" si="15"/>
        <v>0</v>
      </c>
      <c r="G34" s="140">
        <f t="shared" si="16"/>
        <v>0</v>
      </c>
      <c r="H34" s="141">
        <f t="shared" si="17"/>
        <v>0</v>
      </c>
      <c r="J34" s="139"/>
      <c r="K34" s="139"/>
    </row>
    <row r="35" spans="1:11" ht="18" customHeight="1" x14ac:dyDescent="0.25">
      <c r="A35" s="131" t="str">
        <f t="shared" si="12"/>
        <v/>
      </c>
      <c r="B35" s="132">
        <f>'1. Invest + %'!D35</f>
        <v>0</v>
      </c>
      <c r="C35" s="214">
        <f t="shared" si="13"/>
        <v>0</v>
      </c>
      <c r="D35" s="134">
        <f t="shared" si="9"/>
        <v>0</v>
      </c>
      <c r="E35" s="135">
        <f t="shared" si="14"/>
        <v>0</v>
      </c>
      <c r="F35" s="136">
        <f t="shared" si="15"/>
        <v>0</v>
      </c>
      <c r="G35" s="140">
        <f t="shared" si="16"/>
        <v>0</v>
      </c>
      <c r="H35" s="141">
        <f t="shared" si="17"/>
        <v>0</v>
      </c>
      <c r="I35" s="22"/>
      <c r="J35" s="139"/>
      <c r="K35" s="139"/>
    </row>
    <row r="36" spans="1:11" ht="18" customHeight="1" x14ac:dyDescent="0.25">
      <c r="A36" s="131" t="str">
        <f t="shared" si="12"/>
        <v/>
      </c>
      <c r="B36" s="132">
        <f>'1. Invest + %'!D36</f>
        <v>0</v>
      </c>
      <c r="C36" s="214">
        <f t="shared" si="13"/>
        <v>0</v>
      </c>
      <c r="D36" s="134">
        <f t="shared" si="9"/>
        <v>0</v>
      </c>
      <c r="E36" s="135">
        <f t="shared" si="14"/>
        <v>0</v>
      </c>
      <c r="F36" s="136">
        <f t="shared" si="15"/>
        <v>0</v>
      </c>
      <c r="G36" s="140">
        <f t="shared" si="16"/>
        <v>0</v>
      </c>
      <c r="H36" s="141">
        <f t="shared" si="17"/>
        <v>0</v>
      </c>
      <c r="I36" s="22"/>
      <c r="J36" s="139"/>
      <c r="K36" s="139"/>
    </row>
    <row r="37" spans="1:11" ht="18" customHeight="1" x14ac:dyDescent="0.25">
      <c r="A37" s="131" t="str">
        <f t="shared" si="12"/>
        <v>Investor I</v>
      </c>
      <c r="B37" s="132">
        <v>0</v>
      </c>
      <c r="C37" s="214">
        <f>B37/$B$40</f>
        <v>0</v>
      </c>
      <c r="D37" s="134">
        <f t="shared" si="9"/>
        <v>3333</v>
      </c>
      <c r="E37" s="135">
        <f>D37/$D$40</f>
        <v>0.1111</v>
      </c>
      <c r="F37" s="136">
        <f t="shared" ref="F37:F38" si="18">E37-C37</f>
        <v>0.1111</v>
      </c>
      <c r="G37" s="140">
        <f t="shared" si="10"/>
        <v>0</v>
      </c>
      <c r="H37" s="141">
        <f t="shared" si="11"/>
        <v>1999800</v>
      </c>
      <c r="I37" s="22"/>
      <c r="J37" s="139"/>
      <c r="K37" s="139"/>
    </row>
    <row r="38" spans="1:11" ht="18" customHeight="1" x14ac:dyDescent="0.25">
      <c r="A38" s="131" t="str">
        <f t="shared" si="12"/>
        <v>Investor II</v>
      </c>
      <c r="B38" s="132">
        <v>0</v>
      </c>
      <c r="C38" s="214">
        <f>B38/$B$40</f>
        <v>0</v>
      </c>
      <c r="D38" s="134">
        <f t="shared" si="9"/>
        <v>1667</v>
      </c>
      <c r="E38" s="135">
        <f>D38/$D$40</f>
        <v>5.5566666666666667E-2</v>
      </c>
      <c r="F38" s="136">
        <f t="shared" si="18"/>
        <v>5.5566666666666667E-2</v>
      </c>
      <c r="G38" s="140">
        <f t="shared" si="10"/>
        <v>0</v>
      </c>
      <c r="H38" s="141">
        <f t="shared" si="11"/>
        <v>1000200</v>
      </c>
      <c r="I38" s="22"/>
      <c r="J38" s="139"/>
      <c r="K38" s="139"/>
    </row>
    <row r="39" spans="1:11" ht="18" customHeight="1" thickBot="1" x14ac:dyDescent="0.3">
      <c r="A39" s="142" t="s">
        <v>76</v>
      </c>
      <c r="B39" s="143"/>
      <c r="C39" s="144"/>
      <c r="D39" s="145">
        <f>SUM(D37:D38)</f>
        <v>5000</v>
      </c>
      <c r="E39" s="146">
        <f>D39/$D$40</f>
        <v>0.16666666666666666</v>
      </c>
      <c r="F39" s="147">
        <f>E39-C39</f>
        <v>0.16666666666666666</v>
      </c>
      <c r="G39" s="148"/>
      <c r="H39" s="149"/>
      <c r="I39" s="22"/>
      <c r="J39" s="139"/>
    </row>
    <row r="40" spans="1:11" ht="18" customHeight="1" thickBot="1" x14ac:dyDescent="0.3">
      <c r="A40" s="150" t="s">
        <v>2</v>
      </c>
      <c r="B40" s="151">
        <f t="shared" ref="B40:H40" si="19">SUM(B31:B38)</f>
        <v>25000</v>
      </c>
      <c r="C40" s="152">
        <f t="shared" si="19"/>
        <v>1</v>
      </c>
      <c r="D40" s="151">
        <f t="shared" si="19"/>
        <v>30000</v>
      </c>
      <c r="E40" s="153">
        <f t="shared" si="19"/>
        <v>0.99999999999999989</v>
      </c>
      <c r="F40" s="154">
        <f t="shared" si="19"/>
        <v>-9.7144514654701197E-17</v>
      </c>
      <c r="G40" s="155">
        <f t="shared" si="19"/>
        <v>15000000</v>
      </c>
      <c r="H40" s="156">
        <f t="shared" si="19"/>
        <v>18000000</v>
      </c>
    </row>
    <row r="41" spans="1:11" ht="18" customHeight="1" thickBot="1" x14ac:dyDescent="0.3">
      <c r="A41" s="157"/>
      <c r="B41" s="25"/>
      <c r="C41" s="25"/>
      <c r="D41" s="25"/>
      <c r="E41" s="25"/>
      <c r="F41" s="25"/>
      <c r="G41" s="25"/>
      <c r="H41" s="26"/>
      <c r="I41" s="22"/>
    </row>
    <row r="42" spans="1:11" ht="18" customHeight="1" x14ac:dyDescent="0.25">
      <c r="B42" s="215"/>
      <c r="C42" s="215"/>
      <c r="D42" s="215"/>
      <c r="E42" s="215"/>
      <c r="F42" s="215"/>
      <c r="G42" s="215"/>
      <c r="H42" s="215"/>
    </row>
    <row r="43" spans="1:11" ht="18" customHeight="1" x14ac:dyDescent="0.25">
      <c r="B43" s="215"/>
      <c r="C43" s="215"/>
      <c r="D43" s="215"/>
      <c r="E43" s="215"/>
      <c r="F43" s="215"/>
      <c r="G43" s="215"/>
      <c r="H43" s="215"/>
    </row>
    <row r="44" spans="1:11" ht="18" customHeight="1" x14ac:dyDescent="0.25">
      <c r="B44" s="215"/>
      <c r="C44" s="215"/>
      <c r="D44" s="215"/>
      <c r="E44" s="215"/>
      <c r="F44" s="215"/>
      <c r="G44" s="215"/>
      <c r="H44" s="215"/>
    </row>
    <row r="45" spans="1:11" ht="18" customHeight="1" x14ac:dyDescent="0.25">
      <c r="B45" s="215"/>
      <c r="C45" s="215"/>
      <c r="D45" s="215"/>
      <c r="E45" s="215"/>
      <c r="F45" s="215"/>
      <c r="G45" s="215"/>
      <c r="H45" s="215"/>
    </row>
    <row r="46" spans="1:11" ht="18" customHeight="1" x14ac:dyDescent="0.25">
      <c r="B46" s="215"/>
      <c r="C46" s="216"/>
      <c r="D46" s="215"/>
      <c r="E46" s="215"/>
      <c r="F46" s="215"/>
      <c r="G46" s="215"/>
      <c r="H46" s="215"/>
    </row>
    <row r="47" spans="1:11" ht="18" customHeight="1" x14ac:dyDescent="0.25">
      <c r="B47" s="215"/>
      <c r="C47" s="215"/>
      <c r="D47" s="215"/>
      <c r="E47" s="215"/>
      <c r="F47" s="215"/>
      <c r="G47" s="215"/>
      <c r="H47" s="215"/>
    </row>
    <row r="48" spans="1:11" ht="18" customHeight="1" x14ac:dyDescent="0.25">
      <c r="B48" s="215"/>
      <c r="C48" s="215"/>
      <c r="D48" s="215"/>
      <c r="E48" s="215"/>
      <c r="F48" s="215"/>
      <c r="G48" s="215"/>
      <c r="H48" s="215"/>
    </row>
    <row r="49" spans="2:8" ht="18" customHeight="1" x14ac:dyDescent="0.25">
      <c r="B49" s="215"/>
      <c r="C49" s="215"/>
      <c r="D49" s="215"/>
      <c r="E49" s="215"/>
      <c r="F49" s="215"/>
      <c r="G49" s="215"/>
      <c r="H49" s="215"/>
    </row>
  </sheetData>
  <sheetProtection algorithmName="SHA-512" hashValue="/CkdlCb5nrnF0Lu/QkRYsPxTJUW8ARlIxKmfALQfwE1lQdJu+qB2/qd3poZLFdcYZmWrgnpzZYYtJSQ84kcalg==" saltValue="jRx5ME4AVlSA6/On/JJoSA==" spinCount="100000" sheet="1" selectLockedCells="1"/>
  <customSheetViews>
    <customSheetView guid="{98CB097E-6A83-47C4-A2AD-423E31A73B74}" scale="80" showGridLines="0" fitToPage="1" hiddenRows="1">
      <selection activeCell="E11" sqref="E11"/>
      <pageMargins left="0.4" right="0.2" top="0.78740157480314965" bottom="0.78740157480314965" header="0.31496062992125984" footer="0.31496062992125984"/>
      <pageSetup paperSize="9" scale="45" orientation="landscape" r:id="rId1"/>
    </customSheetView>
    <customSheetView guid="{3A43066F-9B7E-4637-AA83-7333F2F68974}" scale="80" showGridLines="0" fitToPage="1">
      <selection activeCell="E11" sqref="E11"/>
      <pageMargins left="0.4" right="0.2" top="0.78740157480314965" bottom="0.78740157480314965" header="0.31496062992125984" footer="0.31496062992125984"/>
      <pageSetup paperSize="9" scale="45" orientation="landscape" r:id="rId2"/>
    </customSheetView>
  </customSheetViews>
  <mergeCells count="1">
    <mergeCell ref="H3:J3"/>
  </mergeCells>
  <pageMargins left="0.4" right="0.2" top="0.78740157480314965" bottom="0.78740157480314965" header="0.31496062992125984" footer="0.31496062992125984"/>
  <pageSetup paperSize="9" scale="45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showGridLines="0" topLeftCell="C1" zoomScaleNormal="100" workbookViewId="0">
      <selection activeCell="I8" sqref="I8"/>
    </sheetView>
  </sheetViews>
  <sheetFormatPr baseColWidth="10" defaultColWidth="11.42578125" defaultRowHeight="18" customHeight="1" x14ac:dyDescent="0.25"/>
  <cols>
    <col min="1" max="1" width="33.85546875" style="21" bestFit="1" customWidth="1"/>
    <col min="2" max="3" width="23" style="21" customWidth="1"/>
    <col min="4" max="4" width="30.7109375" style="21" customWidth="1"/>
    <col min="5" max="5" width="17.140625" style="21" customWidth="1"/>
    <col min="6" max="6" width="19.140625" style="21" customWidth="1"/>
    <col min="7" max="7" width="23.28515625" style="21" customWidth="1"/>
    <col min="8" max="8" width="28" style="21" bestFit="1" customWidth="1"/>
    <col min="9" max="9" width="20.7109375" style="21" bestFit="1" customWidth="1"/>
    <col min="10" max="10" width="5.28515625" style="21" bestFit="1" customWidth="1"/>
    <col min="11" max="11" width="51.5703125" style="21" customWidth="1"/>
    <col min="12" max="12" width="13.85546875" style="21" customWidth="1"/>
    <col min="13" max="13" width="11.42578125" style="21" customWidth="1"/>
    <col min="14" max="16384" width="11.42578125" style="21"/>
  </cols>
  <sheetData>
    <row r="1" spans="1:12" s="22" customFormat="1" ht="18" customHeight="1" x14ac:dyDescent="0.25">
      <c r="A1" s="18" t="str">
        <f>'2. Invest + Wert'!A1</f>
        <v>Muster GmbH</v>
      </c>
      <c r="B1" s="29" t="str">
        <f>'2. Invest + Wert'!B1</f>
        <v>Round A</v>
      </c>
      <c r="C1" s="30"/>
      <c r="D1" s="19"/>
      <c r="E1" s="19"/>
      <c r="F1" s="19"/>
      <c r="G1" s="19"/>
      <c r="H1" s="20"/>
      <c r="I1" s="20"/>
      <c r="J1" s="20"/>
      <c r="K1" s="21"/>
    </row>
    <row r="2" spans="1:12" s="22" customFormat="1" ht="18" customHeight="1" thickBot="1" x14ac:dyDescent="0.3">
      <c r="A2" s="23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22" customFormat="1" ht="18" customHeight="1" thickBot="1" x14ac:dyDescent="0.3">
      <c r="A3" s="24" t="s">
        <v>43</v>
      </c>
      <c r="B3" s="25"/>
      <c r="C3" s="26"/>
      <c r="D3" s="24" t="s">
        <v>44</v>
      </c>
      <c r="E3" s="27"/>
      <c r="F3" s="27"/>
      <c r="G3" s="27"/>
      <c r="H3" s="258" t="s">
        <v>71</v>
      </c>
      <c r="I3" s="259"/>
      <c r="J3" s="260"/>
      <c r="K3" s="29"/>
    </row>
    <row r="4" spans="1:12" s="22" customFormat="1" ht="18" customHeight="1" thickBot="1" x14ac:dyDescent="0.3">
      <c r="A4" s="18" t="s">
        <v>42</v>
      </c>
      <c r="B4" s="30"/>
      <c r="C4" s="158"/>
      <c r="D4" s="18" t="s">
        <v>46</v>
      </c>
      <c r="E4" s="24"/>
      <c r="F4" s="33" t="s">
        <v>54</v>
      </c>
      <c r="G4" s="33" t="s">
        <v>49</v>
      </c>
      <c r="H4" s="159" t="s">
        <v>65</v>
      </c>
      <c r="I4" s="233">
        <f>D26</f>
        <v>4500</v>
      </c>
      <c r="J4" s="36"/>
      <c r="K4" s="21"/>
    </row>
    <row r="5" spans="1:12" s="22" customFormat="1" ht="18" customHeight="1" x14ac:dyDescent="0.25">
      <c r="A5" s="37"/>
      <c r="B5" s="38"/>
      <c r="C5" s="39"/>
      <c r="D5" s="160" t="str">
        <f>'2. Invest + Wert'!D5</f>
        <v>Hans Mustermann</v>
      </c>
      <c r="E5" s="41"/>
      <c r="F5" s="42">
        <f>$C$8</f>
        <v>0.32</v>
      </c>
      <c r="G5" s="49">
        <f>ROUND((E5/$C$8),0)</f>
        <v>0</v>
      </c>
      <c r="H5" s="232" t="s">
        <v>68</v>
      </c>
      <c r="I5" s="235">
        <f>SUM(I9:I12)</f>
        <v>36</v>
      </c>
      <c r="J5" s="51" t="s">
        <v>3</v>
      </c>
      <c r="K5" s="58"/>
    </row>
    <row r="6" spans="1:12" s="22" customFormat="1" ht="18" customHeight="1" thickBot="1" x14ac:dyDescent="0.3">
      <c r="A6" s="23" t="s">
        <v>49</v>
      </c>
      <c r="C6" s="47">
        <f>B41</f>
        <v>25000</v>
      </c>
      <c r="D6" s="162" t="str">
        <f>'2. Invest + Wert'!D6</f>
        <v>Maria Musterfrau</v>
      </c>
      <c r="E6" s="41"/>
      <c r="F6" s="42">
        <f t="shared" ref="F6:F10" si="0">$C$8</f>
        <v>0.32</v>
      </c>
      <c r="G6" s="49">
        <f t="shared" ref="G6:G10" si="1">ROUND((E6/$C$8),0)</f>
        <v>0</v>
      </c>
      <c r="H6" s="161" t="s">
        <v>77</v>
      </c>
      <c r="I6" s="234">
        <f>I7+I4</f>
        <v>12500</v>
      </c>
      <c r="J6" s="51"/>
      <c r="K6" s="58"/>
    </row>
    <row r="7" spans="1:12" s="22" customFormat="1" ht="18" customHeight="1" thickBot="1" x14ac:dyDescent="0.3">
      <c r="A7" s="24" t="s">
        <v>47</v>
      </c>
      <c r="B7" s="53"/>
      <c r="C7" s="54">
        <f>IF(I8="",ROUNDUP(I7,-2),I8)</f>
        <v>8000</v>
      </c>
      <c r="D7" s="162" t="str">
        <f>'2. Invest + Wert'!D7</f>
        <v/>
      </c>
      <c r="E7" s="41"/>
      <c r="F7" s="42">
        <f t="shared" si="0"/>
        <v>0.32</v>
      </c>
      <c r="G7" s="49">
        <f t="shared" si="1"/>
        <v>0</v>
      </c>
      <c r="H7" s="163" t="s">
        <v>78</v>
      </c>
      <c r="I7" s="164">
        <f>C7</f>
        <v>8000</v>
      </c>
      <c r="J7" s="165"/>
      <c r="K7" s="58"/>
    </row>
    <row r="8" spans="1:12" s="22" customFormat="1" ht="18" customHeight="1" thickBot="1" x14ac:dyDescent="0.3">
      <c r="A8" s="23" t="s">
        <v>50</v>
      </c>
      <c r="C8" s="59">
        <f>C7/C6</f>
        <v>0.32</v>
      </c>
      <c r="D8" s="162" t="str">
        <f>'2. Invest + Wert'!D8</f>
        <v/>
      </c>
      <c r="E8" s="41"/>
      <c r="F8" s="42">
        <f t="shared" si="0"/>
        <v>0.32</v>
      </c>
      <c r="G8" s="49">
        <f t="shared" si="1"/>
        <v>0</v>
      </c>
      <c r="H8" s="166" t="s">
        <v>67</v>
      </c>
      <c r="I8" s="167">
        <v>8000</v>
      </c>
      <c r="J8" s="168"/>
      <c r="K8" s="169" t="s">
        <v>20</v>
      </c>
    </row>
    <row r="9" spans="1:12" s="22" customFormat="1" ht="18" customHeight="1" x14ac:dyDescent="0.25">
      <c r="A9" s="37" t="s">
        <v>51</v>
      </c>
      <c r="B9" s="38"/>
      <c r="C9" s="67">
        <v>-1</v>
      </c>
      <c r="D9" s="162" t="str">
        <f>'2. Invest + Wert'!D9</f>
        <v/>
      </c>
      <c r="E9" s="41"/>
      <c r="F9" s="42">
        <f t="shared" si="0"/>
        <v>0.32</v>
      </c>
      <c r="G9" s="49">
        <f t="shared" si="1"/>
        <v>0</v>
      </c>
    </row>
    <row r="10" spans="1:12" s="22" customFormat="1" ht="18" customHeight="1" thickBot="1" x14ac:dyDescent="0.3">
      <c r="A10" s="75" t="s">
        <v>0</v>
      </c>
      <c r="B10" s="76"/>
      <c r="C10" s="77">
        <f>SUM(C8:C9)</f>
        <v>-0.67999999999999994</v>
      </c>
      <c r="D10" s="170" t="str">
        <f>'2. Invest + Wert'!D10</f>
        <v/>
      </c>
      <c r="E10" s="41"/>
      <c r="F10" s="42">
        <f t="shared" si="0"/>
        <v>0.32</v>
      </c>
      <c r="G10" s="49">
        <f t="shared" si="1"/>
        <v>0</v>
      </c>
    </row>
    <row r="11" spans="1:12" s="22" customFormat="1" ht="18" customHeight="1" x14ac:dyDescent="0.25">
      <c r="A11" s="85"/>
      <c r="C11" s="86"/>
      <c r="D11" s="68" t="str">
        <f>'2. Invest + Wert'!D11</f>
        <v>Investor I</v>
      </c>
      <c r="E11" s="70">
        <f>F11*G11</f>
        <v>3000</v>
      </c>
      <c r="F11" s="70">
        <f t="shared" ref="F11" si="2">$C$8</f>
        <v>0.32</v>
      </c>
      <c r="G11" s="71">
        <f>D38</f>
        <v>9375</v>
      </c>
      <c r="H11" s="219" t="s">
        <v>68</v>
      </c>
      <c r="I11" s="171">
        <v>24</v>
      </c>
      <c r="J11" s="217" t="s">
        <v>3</v>
      </c>
      <c r="K11" s="74" t="s">
        <v>72</v>
      </c>
    </row>
    <row r="12" spans="1:12" s="22" customFormat="1" ht="18" customHeight="1" thickBot="1" x14ac:dyDescent="0.3">
      <c r="A12" s="172"/>
      <c r="B12" s="173"/>
      <c r="C12" s="174"/>
      <c r="D12" s="175" t="str">
        <f>'2. Invest + Wert'!D12</f>
        <v>Investor II</v>
      </c>
      <c r="E12" s="228">
        <f>F12*G12</f>
        <v>1500</v>
      </c>
      <c r="F12" s="228">
        <f>C8</f>
        <v>0.32</v>
      </c>
      <c r="G12" s="229">
        <f>D39</f>
        <v>4687.5</v>
      </c>
      <c r="H12" s="220" t="s">
        <v>68</v>
      </c>
      <c r="I12" s="176">
        <v>12</v>
      </c>
      <c r="J12" s="218" t="s">
        <v>3</v>
      </c>
      <c r="K12" s="84" t="s">
        <v>31</v>
      </c>
      <c r="L12" s="21"/>
    </row>
    <row r="13" spans="1:12" s="22" customFormat="1" ht="18" customHeight="1" thickBot="1" x14ac:dyDescent="0.3">
      <c r="B13" s="173"/>
      <c r="C13" s="174"/>
      <c r="D13" s="177" t="s">
        <v>4</v>
      </c>
      <c r="E13" s="80">
        <f>SUM(E9:E12)</f>
        <v>4500</v>
      </c>
      <c r="F13" s="80"/>
      <c r="G13" s="231">
        <f>SUM(G9:G12)</f>
        <v>14062.5</v>
      </c>
      <c r="H13" s="89"/>
      <c r="K13" s="21"/>
      <c r="L13" s="21"/>
    </row>
    <row r="14" spans="1:12" s="22" customFormat="1" ht="18" customHeight="1" thickBot="1" x14ac:dyDescent="0.3">
      <c r="A14" s="178"/>
      <c r="B14" s="179"/>
      <c r="C14" s="180"/>
      <c r="D14" s="181"/>
      <c r="E14" s="182"/>
      <c r="F14" s="182"/>
      <c r="G14" s="183"/>
      <c r="H14" s="89"/>
      <c r="K14" s="21"/>
      <c r="L14" s="21"/>
    </row>
    <row r="15" spans="1:12" s="22" customFormat="1" ht="18" customHeight="1" thickBot="1" x14ac:dyDescent="0.3">
      <c r="A15" s="24" t="s">
        <v>63</v>
      </c>
      <c r="B15" s="25"/>
      <c r="C15" s="25"/>
      <c r="D15" s="90"/>
      <c r="E15" s="91"/>
      <c r="F15" s="21"/>
    </row>
    <row r="16" spans="1:12" ht="18" customHeight="1" thickBot="1" x14ac:dyDescent="0.3">
      <c r="A16" s="92" t="s">
        <v>9</v>
      </c>
      <c r="B16" s="33" t="s">
        <v>64</v>
      </c>
      <c r="C16" s="28" t="s">
        <v>1</v>
      </c>
      <c r="D16" s="93" t="s">
        <v>2</v>
      </c>
      <c r="E16" s="29"/>
      <c r="F16" s="94"/>
      <c r="L16" s="95"/>
    </row>
    <row r="17" spans="1:11" ht="18" customHeight="1" x14ac:dyDescent="0.25">
      <c r="A17" s="96" t="str">
        <f t="shared" ref="A17:A24" si="3">D5</f>
        <v>Hans Mustermann</v>
      </c>
      <c r="B17" s="97">
        <f t="shared" ref="B17:B23" si="4">IF(E5&lt;1,0,ROUND(G5,0))</f>
        <v>0</v>
      </c>
      <c r="C17" s="98" t="str">
        <f t="shared" ref="C17:C23" si="5">IF(E5&lt;1,"",E5-B17)</f>
        <v/>
      </c>
      <c r="D17" s="184" t="str">
        <f t="shared" ref="D17:D24" si="6">IF(E5&lt;1,"",B17+C17)</f>
        <v/>
      </c>
      <c r="E17" s="62"/>
      <c r="F17" s="100"/>
      <c r="G17" s="101"/>
    </row>
    <row r="18" spans="1:11" ht="18" customHeight="1" x14ac:dyDescent="0.25">
      <c r="A18" s="96" t="str">
        <f t="shared" si="3"/>
        <v>Maria Musterfrau</v>
      </c>
      <c r="B18" s="97">
        <f t="shared" si="4"/>
        <v>0</v>
      </c>
      <c r="C18" s="98" t="str">
        <f t="shared" si="5"/>
        <v/>
      </c>
      <c r="D18" s="184" t="str">
        <f t="shared" si="6"/>
        <v/>
      </c>
      <c r="E18" s="62"/>
      <c r="F18" s="102"/>
      <c r="G18" s="103"/>
    </row>
    <row r="19" spans="1:11" ht="18" customHeight="1" x14ac:dyDescent="0.25">
      <c r="A19" s="96" t="str">
        <f t="shared" si="3"/>
        <v/>
      </c>
      <c r="B19" s="97">
        <f t="shared" si="4"/>
        <v>0</v>
      </c>
      <c r="C19" s="98" t="str">
        <f t="shared" si="5"/>
        <v/>
      </c>
      <c r="D19" s="184" t="str">
        <f t="shared" si="6"/>
        <v/>
      </c>
      <c r="E19" s="62"/>
      <c r="F19" s="102"/>
      <c r="G19" s="103"/>
    </row>
    <row r="20" spans="1:11" ht="18" customHeight="1" x14ac:dyDescent="0.25">
      <c r="A20" s="96" t="str">
        <f t="shared" si="3"/>
        <v/>
      </c>
      <c r="B20" s="97">
        <f t="shared" si="4"/>
        <v>0</v>
      </c>
      <c r="C20" s="98" t="str">
        <f t="shared" si="5"/>
        <v/>
      </c>
      <c r="D20" s="184" t="str">
        <f t="shared" si="6"/>
        <v/>
      </c>
      <c r="E20" s="62"/>
      <c r="F20" s="102"/>
      <c r="G20" s="103"/>
    </row>
    <row r="21" spans="1:11" s="22" customFormat="1" ht="18" customHeight="1" x14ac:dyDescent="0.25">
      <c r="A21" s="96" t="str">
        <f t="shared" si="3"/>
        <v/>
      </c>
      <c r="B21" s="97">
        <f t="shared" si="4"/>
        <v>0</v>
      </c>
      <c r="C21" s="98" t="str">
        <f t="shared" si="5"/>
        <v/>
      </c>
      <c r="D21" s="184" t="str">
        <f t="shared" si="6"/>
        <v/>
      </c>
      <c r="E21" s="105"/>
      <c r="F21" s="106"/>
      <c r="G21" s="107"/>
      <c r="I21" s="139"/>
    </row>
    <row r="22" spans="1:11" s="22" customFormat="1" ht="18" customHeight="1" x14ac:dyDescent="0.25">
      <c r="A22" s="96" t="str">
        <f t="shared" si="3"/>
        <v/>
      </c>
      <c r="B22" s="97">
        <f t="shared" si="4"/>
        <v>0</v>
      </c>
      <c r="C22" s="98" t="str">
        <f t="shared" si="5"/>
        <v/>
      </c>
      <c r="D22" s="184" t="str">
        <f t="shared" si="6"/>
        <v/>
      </c>
      <c r="E22" s="105"/>
      <c r="F22" s="106"/>
      <c r="G22" s="107"/>
    </row>
    <row r="23" spans="1:11" s="22" customFormat="1" ht="18" customHeight="1" x14ac:dyDescent="0.25">
      <c r="A23" s="96" t="str">
        <f t="shared" si="3"/>
        <v>Investor I</v>
      </c>
      <c r="B23" s="97">
        <f t="shared" si="4"/>
        <v>9375</v>
      </c>
      <c r="C23" s="98">
        <f t="shared" si="5"/>
        <v>-6375</v>
      </c>
      <c r="D23" s="184">
        <f t="shared" si="6"/>
        <v>3000</v>
      </c>
      <c r="E23" s="105"/>
      <c r="F23" s="106"/>
      <c r="G23" s="112"/>
    </row>
    <row r="24" spans="1:11" s="22" customFormat="1" ht="18" customHeight="1" x14ac:dyDescent="0.25">
      <c r="A24" s="96" t="str">
        <f t="shared" si="3"/>
        <v>Investor II</v>
      </c>
      <c r="B24" s="97">
        <f>D39</f>
        <v>4687.5</v>
      </c>
      <c r="C24" s="98">
        <f>C10*B24</f>
        <v>-3187.4999999999995</v>
      </c>
      <c r="D24" s="184">
        <f t="shared" si="6"/>
        <v>1500.0000000000005</v>
      </c>
      <c r="E24" s="105"/>
      <c r="F24" s="113"/>
      <c r="G24" s="114"/>
    </row>
    <row r="25" spans="1:11" s="22" customFormat="1" ht="18" customHeight="1" thickBot="1" x14ac:dyDescent="0.3">
      <c r="A25" s="96"/>
      <c r="B25" s="97"/>
      <c r="C25" s="98"/>
      <c r="D25" s="184"/>
      <c r="E25" s="62"/>
    </row>
    <row r="26" spans="1:11" s="22" customFormat="1" ht="18" customHeight="1" thickBot="1" x14ac:dyDescent="0.3">
      <c r="A26" s="116" t="s">
        <v>52</v>
      </c>
      <c r="B26" s="117">
        <f>SUM(B23:B24)</f>
        <v>14062.5</v>
      </c>
      <c r="C26" s="118">
        <f>SUM(C17:C24)</f>
        <v>-9562.5</v>
      </c>
      <c r="D26" s="185">
        <f>SUM(D21:D25)</f>
        <v>4500</v>
      </c>
    </row>
    <row r="27" spans="1:11" s="22" customFormat="1" ht="18" customHeight="1" thickBot="1" x14ac:dyDescent="0.3">
      <c r="A27" s="116" t="s">
        <v>53</v>
      </c>
      <c r="B27" s="119">
        <f>C6+B26</f>
        <v>39062.5</v>
      </c>
      <c r="C27" s="120"/>
      <c r="D27" s="121"/>
      <c r="E27" s="62"/>
      <c r="F27" s="122"/>
      <c r="G27" s="122"/>
      <c r="H27" s="122"/>
      <c r="I27" s="21"/>
      <c r="J27" s="21"/>
      <c r="K27" s="21"/>
    </row>
    <row r="28" spans="1:11" s="22" customFormat="1" ht="18" customHeight="1" thickBot="1" x14ac:dyDescent="0.3">
      <c r="A28" s="23"/>
      <c r="B28" s="21"/>
      <c r="C28" s="21"/>
      <c r="D28" s="21"/>
      <c r="E28" s="21"/>
      <c r="F28" s="21"/>
      <c r="G28" s="21"/>
      <c r="H28" s="21"/>
      <c r="I28" s="21"/>
    </row>
    <row r="29" spans="1:11" s="22" customFormat="1" ht="18" customHeight="1" thickBot="1" x14ac:dyDescent="0.3">
      <c r="A29" s="186" t="s">
        <v>55</v>
      </c>
      <c r="B29" s="124"/>
      <c r="C29" s="124"/>
      <c r="D29" s="124"/>
      <c r="E29" s="124"/>
      <c r="F29" s="124"/>
      <c r="G29" s="125"/>
      <c r="H29" s="126"/>
    </row>
    <row r="30" spans="1:11" s="22" customFormat="1" ht="18" customHeight="1" x14ac:dyDescent="0.25">
      <c r="A30" s="186" t="s">
        <v>9</v>
      </c>
      <c r="B30" s="221" t="s">
        <v>49</v>
      </c>
      <c r="C30" s="221" t="s">
        <v>57</v>
      </c>
      <c r="D30" s="221" t="s">
        <v>49</v>
      </c>
      <c r="E30" s="221" t="s">
        <v>57</v>
      </c>
      <c r="F30" s="128" t="s">
        <v>58</v>
      </c>
      <c r="G30" s="129" t="s">
        <v>61</v>
      </c>
      <c r="H30" s="128" t="s">
        <v>62</v>
      </c>
    </row>
    <row r="31" spans="1:11" s="22" customFormat="1" ht="18" customHeight="1" thickBot="1" x14ac:dyDescent="0.3">
      <c r="A31" s="130"/>
      <c r="B31" s="222" t="s">
        <v>60</v>
      </c>
      <c r="C31" s="222" t="s">
        <v>60</v>
      </c>
      <c r="D31" s="222" t="s">
        <v>59</v>
      </c>
      <c r="E31" s="222" t="s">
        <v>59</v>
      </c>
      <c r="F31" s="187"/>
      <c r="G31" s="188">
        <f>C7</f>
        <v>8000</v>
      </c>
      <c r="H31" s="189">
        <f>G31+D26</f>
        <v>12500</v>
      </c>
    </row>
    <row r="32" spans="1:11" s="22" customFormat="1" ht="18" customHeight="1" x14ac:dyDescent="0.25">
      <c r="A32" s="131" t="str">
        <f>A17</f>
        <v>Hans Mustermann</v>
      </c>
      <c r="B32" s="132">
        <f>'2. Invest + Wert'!B31</f>
        <v>5000</v>
      </c>
      <c r="C32" s="133">
        <f>B32/$B$41</f>
        <v>0.2</v>
      </c>
      <c r="D32" s="134">
        <f t="shared" ref="D32:D37" si="7">B32+G5</f>
        <v>5000</v>
      </c>
      <c r="E32" s="135">
        <f>D32/$D$41</f>
        <v>0.128</v>
      </c>
      <c r="F32" s="133">
        <f>E32-C32</f>
        <v>-7.2000000000000008E-2</v>
      </c>
      <c r="G32" s="137">
        <f t="shared" ref="G32:G39" si="8">$G$31*C32</f>
        <v>1600</v>
      </c>
      <c r="H32" s="138">
        <f t="shared" ref="H32:H39" si="9">$H$31*E32</f>
        <v>1600</v>
      </c>
      <c r="J32" s="139"/>
      <c r="K32" s="139"/>
    </row>
    <row r="33" spans="1:11" s="22" customFormat="1" ht="18" customHeight="1" x14ac:dyDescent="0.25">
      <c r="A33" s="131" t="str">
        <f>A18</f>
        <v>Maria Musterfrau</v>
      </c>
      <c r="B33" s="132">
        <f>'2. Invest + Wert'!B32</f>
        <v>20000</v>
      </c>
      <c r="C33" s="133">
        <f t="shared" ref="C33:C37" si="10">B33/$B$41</f>
        <v>0.8</v>
      </c>
      <c r="D33" s="134">
        <f t="shared" si="7"/>
        <v>20000</v>
      </c>
      <c r="E33" s="135">
        <f t="shared" ref="E33:E37" si="11">D33/$D$41</f>
        <v>0.51200000000000001</v>
      </c>
      <c r="F33" s="133">
        <f t="shared" ref="F33:F37" si="12">E33-C33</f>
        <v>-0.28800000000000003</v>
      </c>
      <c r="G33" s="140">
        <f t="shared" ref="G33:G37" si="13">$G$31*C33</f>
        <v>6400</v>
      </c>
      <c r="H33" s="141">
        <f t="shared" ref="H33:H37" si="14">$H$31*E33</f>
        <v>6400</v>
      </c>
      <c r="J33" s="139"/>
      <c r="K33" s="139"/>
    </row>
    <row r="34" spans="1:11" s="22" customFormat="1" ht="18" customHeight="1" x14ac:dyDescent="0.25">
      <c r="A34" s="131"/>
      <c r="B34" s="132">
        <f>'2. Invest + Wert'!B33</f>
        <v>0</v>
      </c>
      <c r="C34" s="133">
        <f t="shared" si="10"/>
        <v>0</v>
      </c>
      <c r="D34" s="134">
        <f t="shared" si="7"/>
        <v>0</v>
      </c>
      <c r="E34" s="135">
        <f t="shared" si="11"/>
        <v>0</v>
      </c>
      <c r="F34" s="133">
        <f t="shared" si="12"/>
        <v>0</v>
      </c>
      <c r="G34" s="140">
        <f t="shared" si="13"/>
        <v>0</v>
      </c>
      <c r="H34" s="141">
        <f t="shared" si="14"/>
        <v>0</v>
      </c>
      <c r="J34" s="139"/>
      <c r="K34" s="139"/>
    </row>
    <row r="35" spans="1:11" s="22" customFormat="1" ht="18" customHeight="1" x14ac:dyDescent="0.25">
      <c r="A35" s="131"/>
      <c r="B35" s="132">
        <f>'2. Invest + Wert'!B34</f>
        <v>0</v>
      </c>
      <c r="C35" s="133">
        <f t="shared" si="10"/>
        <v>0</v>
      </c>
      <c r="D35" s="134">
        <f t="shared" si="7"/>
        <v>0</v>
      </c>
      <c r="E35" s="135">
        <f t="shared" si="11"/>
        <v>0</v>
      </c>
      <c r="F35" s="133">
        <f t="shared" si="12"/>
        <v>0</v>
      </c>
      <c r="G35" s="140">
        <f t="shared" si="13"/>
        <v>0</v>
      </c>
      <c r="H35" s="141">
        <f t="shared" si="14"/>
        <v>0</v>
      </c>
      <c r="J35" s="139"/>
      <c r="K35" s="139"/>
    </row>
    <row r="36" spans="1:11" ht="18" customHeight="1" x14ac:dyDescent="0.25">
      <c r="A36" s="131" t="str">
        <f>A21</f>
        <v/>
      </c>
      <c r="B36" s="132">
        <f>'2. Invest + Wert'!B35</f>
        <v>0</v>
      </c>
      <c r="C36" s="133">
        <f t="shared" si="10"/>
        <v>0</v>
      </c>
      <c r="D36" s="134">
        <f t="shared" si="7"/>
        <v>0</v>
      </c>
      <c r="E36" s="135">
        <f t="shared" si="11"/>
        <v>0</v>
      </c>
      <c r="F36" s="133">
        <f t="shared" si="12"/>
        <v>0</v>
      </c>
      <c r="G36" s="140">
        <f t="shared" si="13"/>
        <v>0</v>
      </c>
      <c r="H36" s="141">
        <f t="shared" si="14"/>
        <v>0</v>
      </c>
      <c r="I36" s="22"/>
      <c r="J36" s="139"/>
      <c r="K36" s="139"/>
    </row>
    <row r="37" spans="1:11" ht="18" customHeight="1" x14ac:dyDescent="0.25">
      <c r="A37" s="131" t="str">
        <f>A22</f>
        <v/>
      </c>
      <c r="B37" s="132">
        <f>'2. Invest + Wert'!B36</f>
        <v>0</v>
      </c>
      <c r="C37" s="133">
        <f t="shared" si="10"/>
        <v>0</v>
      </c>
      <c r="D37" s="134">
        <f t="shared" si="7"/>
        <v>0</v>
      </c>
      <c r="E37" s="135">
        <f t="shared" si="11"/>
        <v>0</v>
      </c>
      <c r="F37" s="133">
        <f t="shared" si="12"/>
        <v>0</v>
      </c>
      <c r="G37" s="140">
        <f t="shared" si="13"/>
        <v>0</v>
      </c>
      <c r="H37" s="141">
        <f t="shared" si="14"/>
        <v>0</v>
      </c>
      <c r="I37" s="22"/>
      <c r="J37" s="139"/>
      <c r="K37" s="139"/>
    </row>
    <row r="38" spans="1:11" ht="18" customHeight="1" x14ac:dyDescent="0.25">
      <c r="A38" s="131" t="str">
        <f>A23</f>
        <v>Investor I</v>
      </c>
      <c r="B38" s="132"/>
      <c r="C38" s="133">
        <f>B38/$B$41</f>
        <v>0</v>
      </c>
      <c r="D38" s="134">
        <f>D45/100*I11</f>
        <v>9375</v>
      </c>
      <c r="E38" s="135">
        <f>D38/$D$41</f>
        <v>0.24</v>
      </c>
      <c r="F38" s="133">
        <f t="shared" ref="F38:F39" si="15">E38-C38</f>
        <v>0.24</v>
      </c>
      <c r="G38" s="140">
        <f t="shared" si="8"/>
        <v>0</v>
      </c>
      <c r="H38" s="141">
        <f t="shared" si="9"/>
        <v>3000</v>
      </c>
      <c r="I38" s="22"/>
      <c r="J38" s="139"/>
      <c r="K38" s="139"/>
    </row>
    <row r="39" spans="1:11" ht="18" customHeight="1" x14ac:dyDescent="0.25">
      <c r="A39" s="131" t="str">
        <f>IF(A24="","",A24)</f>
        <v>Investor II</v>
      </c>
      <c r="B39" s="132"/>
      <c r="C39" s="133">
        <f>B39/$B$41</f>
        <v>0</v>
      </c>
      <c r="D39" s="134">
        <f>D45/100*I12</f>
        <v>4687.5</v>
      </c>
      <c r="E39" s="135">
        <f>D39/$D$41</f>
        <v>0.12</v>
      </c>
      <c r="F39" s="133">
        <f t="shared" si="15"/>
        <v>0.12</v>
      </c>
      <c r="G39" s="140">
        <f t="shared" si="8"/>
        <v>0</v>
      </c>
      <c r="H39" s="141">
        <f t="shared" si="9"/>
        <v>1500</v>
      </c>
      <c r="I39" s="22"/>
      <c r="J39" s="139"/>
      <c r="K39" s="139"/>
    </row>
    <row r="40" spans="1:11" ht="18" customHeight="1" thickBot="1" x14ac:dyDescent="0.3">
      <c r="A40" s="142" t="s">
        <v>76</v>
      </c>
      <c r="B40" s="190"/>
      <c r="C40" s="191"/>
      <c r="D40" s="145">
        <f>ROUND(D45-B41,0)</f>
        <v>14063</v>
      </c>
      <c r="E40" s="146">
        <f>D40/$D$41</f>
        <v>0.36001280000000002</v>
      </c>
      <c r="F40" s="144">
        <f>E40-C40</f>
        <v>0.36001280000000002</v>
      </c>
      <c r="G40" s="192"/>
      <c r="H40" s="193"/>
      <c r="I40" s="22"/>
      <c r="J40" s="139"/>
    </row>
    <row r="41" spans="1:11" ht="18" customHeight="1" thickBot="1" x14ac:dyDescent="0.3">
      <c r="A41" s="150" t="s">
        <v>2</v>
      </c>
      <c r="B41" s="151">
        <f>SUM(B32:B39)</f>
        <v>25000</v>
      </c>
      <c r="C41" s="194">
        <f t="shared" ref="C41:E41" si="16">SUM(C32:C39)</f>
        <v>1</v>
      </c>
      <c r="D41" s="151">
        <f t="shared" si="16"/>
        <v>39062.5</v>
      </c>
      <c r="E41" s="194">
        <f t="shared" si="16"/>
        <v>1</v>
      </c>
      <c r="F41" s="154">
        <f>SUM(F32:F39)</f>
        <v>0</v>
      </c>
      <c r="G41" s="155">
        <f>SUM(G32:G39)</f>
        <v>8000</v>
      </c>
      <c r="H41" s="156">
        <f>SUM(H32:H39)</f>
        <v>12500</v>
      </c>
    </row>
    <row r="42" spans="1:11" ht="18" customHeight="1" thickBot="1" x14ac:dyDescent="0.3">
      <c r="A42" s="157"/>
      <c r="B42" s="25"/>
      <c r="C42" s="25"/>
      <c r="D42" s="25"/>
      <c r="E42" s="25"/>
      <c r="F42" s="25"/>
      <c r="G42" s="25"/>
      <c r="H42" s="26"/>
      <c r="I42" s="22"/>
    </row>
    <row r="43" spans="1:11" ht="18" hidden="1" customHeight="1" x14ac:dyDescent="0.25">
      <c r="D43" s="195">
        <f>C6</f>
        <v>25000</v>
      </c>
      <c r="E43" s="196">
        <f>100-I5</f>
        <v>64</v>
      </c>
    </row>
    <row r="44" spans="1:11" ht="18" hidden="1" customHeight="1" x14ac:dyDescent="0.25">
      <c r="D44" s="195">
        <f>D43/E43*100</f>
        <v>39062.5</v>
      </c>
    </row>
    <row r="45" spans="1:11" ht="18" hidden="1" customHeight="1" x14ac:dyDescent="0.25">
      <c r="D45" s="88">
        <f>B41/E45*100</f>
        <v>39062.5</v>
      </c>
      <c r="E45" s="196">
        <f>100-I5</f>
        <v>64</v>
      </c>
    </row>
    <row r="46" spans="1:11" ht="18" hidden="1" customHeight="1" x14ac:dyDescent="0.25"/>
    <row r="47" spans="1:11" ht="18" hidden="1" customHeight="1" x14ac:dyDescent="0.25">
      <c r="C47" s="62"/>
    </row>
  </sheetData>
  <sheetProtection algorithmName="SHA-512" hashValue="CEM7w3gLff3ioYRqr2SJGuNiyByg4BhTrSq5W0DbCKseJsDPZhuQ0AlllcmVvnbMk6CICppRAThyN7PRYXQMjQ==" saltValue="51yU/fc5auKsQ9yBO/JS1w==" spinCount="100000" sheet="1" selectLockedCells="1"/>
  <customSheetViews>
    <customSheetView guid="{98CB097E-6A83-47C4-A2AD-423E31A73B74}" scale="80" showGridLines="0" fitToPage="1" hiddenRows="1">
      <selection activeCell="C4" sqref="C4"/>
      <pageMargins left="0.7" right="0.7" top="0.78740157499999996" bottom="0.78740157499999996" header="0.3" footer="0.3"/>
      <pageSetup paperSize="9" scale="46" orientation="landscape" horizontalDpi="0" verticalDpi="0" r:id="rId1"/>
    </customSheetView>
    <customSheetView guid="{3A43066F-9B7E-4637-AA83-7333F2F68974}" scale="80" showGridLines="0" fitToPage="1">
      <selection activeCell="I8" sqref="I8"/>
      <pageMargins left="0.7" right="0.7" top="0.78740157499999996" bottom="0.78740157499999996" header="0.3" footer="0.3"/>
      <pageSetup paperSize="9" scale="46" orientation="landscape" horizontalDpi="0" verticalDpi="0" r:id="rId2"/>
    </customSheetView>
  </customSheetViews>
  <mergeCells count="1">
    <mergeCell ref="H3:J3"/>
  </mergeCells>
  <pageMargins left="0.7" right="0.7" top="0.78740157499999996" bottom="0.78740157499999996" header="0.3" footer="0.3"/>
  <pageSetup paperSize="9" scale="46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Hinweise + Stammdaten</vt:lpstr>
      <vt:lpstr>1. Invest + %</vt:lpstr>
      <vt:lpstr>2. Invest + Wert</vt:lpstr>
      <vt:lpstr>3. Wert +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Melanie Gauthier</cp:lastModifiedBy>
  <cp:lastPrinted>2024-08-14T11:08:37Z</cp:lastPrinted>
  <dcterms:created xsi:type="dcterms:W3CDTF">2009-09-11T15:29:57Z</dcterms:created>
  <dcterms:modified xsi:type="dcterms:W3CDTF">2024-09-04T07:30:47Z</dcterms:modified>
</cp:coreProperties>
</file>